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565" tabRatio="725" activeTab="4"/>
  </bookViews>
  <sheets>
    <sheet name="สรุป53" sheetId="1" r:id="rId1"/>
    <sheet name="สรุปกิจกรรม" sheetId="2" r:id="rId2"/>
    <sheet name="คชจ" sheetId="3" r:id="rId3"/>
    <sheet name="% คชจ" sheetId="4" r:id="rId4"/>
    <sheet name="กราฟ คชจ" sheetId="5" r:id="rId5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/>
  <calcPr fullCalcOnLoad="1"/>
</workbook>
</file>

<file path=xl/sharedStrings.xml><?xml version="1.0" encoding="utf-8"?>
<sst xmlns="http://schemas.openxmlformats.org/spreadsheetml/2006/main" count="488" uniqueCount="131">
  <si>
    <t>หมวดรายจ่าย</t>
  </si>
  <si>
    <t>งปม.ได้รับ</t>
  </si>
  <si>
    <t>โอนเปลี่ยนแปลง</t>
  </si>
  <si>
    <t>เบิกจ่าย</t>
  </si>
  <si>
    <t>ค่าใช้จ่ายจริง</t>
  </si>
  <si>
    <t>เงินคงเหลือ</t>
  </si>
  <si>
    <t>เงินงวด</t>
  </si>
  <si>
    <t>งปม.คงเหลือ</t>
  </si>
  <si>
    <t>เปลี่ยนแปลง</t>
  </si>
  <si>
    <t>ตามฏีกา</t>
  </si>
  <si>
    <t>คงเหลือ</t>
  </si>
  <si>
    <t>รวม</t>
  </si>
  <si>
    <t>กันเงินไว้จ่าย</t>
  </si>
  <si>
    <t>เหลื่อมปี</t>
  </si>
  <si>
    <t>เงินประจำงวด</t>
  </si>
  <si>
    <t>รายการ</t>
  </si>
  <si>
    <t>หมายเหตุ</t>
  </si>
  <si>
    <t>สาธารณูปโภค</t>
  </si>
  <si>
    <t>เงินเดือน</t>
  </si>
  <si>
    <t>ค่าจ้างประจำ</t>
  </si>
  <si>
    <t>ค่าจ้างชั่วคราว</t>
  </si>
  <si>
    <t>เงินสมทบกองทุนฯ</t>
  </si>
  <si>
    <t>ตอบแทน ใช้สอยฯ</t>
  </si>
  <si>
    <t>เงินอุดหนุนทั่วไป</t>
  </si>
  <si>
    <t>ฎีกา</t>
  </si>
  <si>
    <t>แบ่งตามหมวดรายจ่าย</t>
  </si>
  <si>
    <t>% คชจ</t>
  </si>
  <si>
    <t>ต่อ งปม.</t>
  </si>
  <si>
    <t>(1)</t>
  </si>
  <si>
    <t>(2)</t>
  </si>
  <si>
    <t>(5)</t>
  </si>
  <si>
    <t>(6)</t>
  </si>
  <si>
    <t>(8)</t>
  </si>
  <si>
    <t>ค่าใช้จ่าย</t>
  </si>
  <si>
    <t>(7) = (5) + (6)</t>
  </si>
  <si>
    <t>(3)</t>
  </si>
  <si>
    <t>รวมคชจ. ต่อเดือน</t>
  </si>
  <si>
    <t>รวม คชจ.ทั้งสิ้น</t>
  </si>
  <si>
    <t>เงินงวด. หลังโอน</t>
  </si>
  <si>
    <t>(9) = (7) - (8)</t>
  </si>
  <si>
    <t>เงินฎีกา หลังโอน</t>
  </si>
  <si>
    <t>(4) = (2) + (3)</t>
  </si>
  <si>
    <t>(10)</t>
  </si>
  <si>
    <t>(11) = (4)-(5)-(10)</t>
  </si>
  <si>
    <t>รวมหมวดงบลงทุน (600)</t>
  </si>
  <si>
    <t>รวมหมวดงบเงินอุดหนุน (800)</t>
  </si>
  <si>
    <t>(12) = (1)-(2)</t>
  </si>
  <si>
    <t>(คลังจังหวัด)</t>
  </si>
  <si>
    <t>(อสพ.)</t>
  </si>
  <si>
    <t>(สงป.)</t>
  </si>
  <si>
    <t>อนุมัติ</t>
  </si>
  <si>
    <t>คชจ.จริง</t>
  </si>
  <si>
    <t>เดือนนี้</t>
  </si>
  <si>
    <t>ค่าใช้จ่ายของงบประมาณรายจ่ายประจำปี พ.ศ. 2552 แบ่งตามหมวดรายจ่ายต่อเดือน</t>
  </si>
  <si>
    <t>รายการ กิจกรรม</t>
  </si>
  <si>
    <t>อนุมัติเงินงวด</t>
  </si>
  <si>
    <t>เงินงวด.หลังโอน</t>
  </si>
  <si>
    <t>E หลังโอน</t>
  </si>
  <si>
    <t xml:space="preserve">E </t>
  </si>
  <si>
    <t>เงินงวด.คงเหลือ</t>
  </si>
  <si>
    <t>ตาม E</t>
  </si>
  <si>
    <t>E</t>
  </si>
  <si>
    <t>(อสพ)</t>
  </si>
  <si>
    <t>(คลัง ชม)</t>
  </si>
  <si>
    <t>(สงป)</t>
  </si>
  <si>
    <t>(4)=(2)+(3)</t>
  </si>
  <si>
    <t>(7)=(5)+(6)</t>
  </si>
  <si>
    <t>(9)=(7)-(8)</t>
  </si>
  <si>
    <t>(10)=(2)-(5)</t>
  </si>
  <si>
    <t>(11)=(1)-(2)</t>
  </si>
  <si>
    <t>ผลผลิตที่ 1 การอนุรักษ์ ศึกษาวิจัยและให้บริการความรู้ทางด้านพฤกษศาสตร์</t>
  </si>
  <si>
    <t>สร้างและรวบรวมองค์ความรู้ทางด้านพืช</t>
  </si>
  <si>
    <t>สร้างและพัฒนาแหล่งเรียนรู้ทางด้านพืช</t>
  </si>
  <si>
    <t>เผยแพร่และถ่ายทอดความรู้สู่ประชาชน</t>
  </si>
  <si>
    <t>โอนเปลี่ยน</t>
  </si>
  <si>
    <t>งปม.หลัง</t>
  </si>
  <si>
    <t>% ค่าใช้จ่าย</t>
  </si>
  <si>
    <t>แปลง งปม.</t>
  </si>
  <si>
    <t xml:space="preserve"> งปม.ได้รับ</t>
  </si>
  <si>
    <t>(3) = (1) + (2)</t>
  </si>
  <si>
    <t>(4)</t>
  </si>
  <si>
    <t>(5) = (3) - (4)</t>
  </si>
  <si>
    <t>(4) / (1)</t>
  </si>
  <si>
    <t>สร้างและพัฒนาแหล่งเรียนรู้ฯ</t>
  </si>
  <si>
    <t>ตอบแทน ใช้สอยและวัสดุ</t>
  </si>
  <si>
    <t>เงินสมทบกองทุนสำรองเลี้ยงชีพ</t>
  </si>
  <si>
    <t>ค่าจ้างชั่วคราวรายวัน</t>
  </si>
  <si>
    <t>ครุภัณฑ์</t>
  </si>
  <si>
    <t>ที่ดินและสิ่งก่อสร้าง</t>
  </si>
  <si>
    <t>เผยแพร่และถ่ายทอดความรู้ฯ</t>
  </si>
  <si>
    <t>งานบริหารจัดการและพัฒนาสมรรถนะองค์กร</t>
  </si>
  <si>
    <t>สรุปค่าใช้จ่ายกิจกรรมค่าใช้จ่ายงบบุคลากร แยกตามกิจกรรม</t>
  </si>
  <si>
    <r>
      <t>สรุปค่าใช้จ่ายตอบแทนใช้สอยและวัสดุ แยกตามกิจกรรม</t>
    </r>
    <r>
      <rPr>
        <b/>
        <u val="single"/>
        <sz val="16"/>
        <color indexed="10"/>
        <rFont val="Angsana New"/>
        <family val="1"/>
      </rPr>
      <t xml:space="preserve"> (สำนักบริหาร)</t>
    </r>
  </si>
  <si>
    <t>(10)=(4)-(5)</t>
  </si>
  <si>
    <t>สรุปค่าใช้จ่ายรายการสาธารณูปโภค แยกตามกิจกรรม</t>
  </si>
  <si>
    <t>สรุปค่าใช้จ่ายกิจกรรมสร้างและรวบรวมองค์ความรู้ แยกตามกิจกรรม</t>
  </si>
  <si>
    <t>สรุปค่าใช้จ่ายกิจกรรมกิจกรรมสร้างและพัฒนาแหล่งเรียรู้ แยกตามกิจกรรม - สพป./พล/รย/ขก/สุโขทัย/พังงา</t>
  </si>
  <si>
    <t>สรุปค่าใช้จ่ายกิจกรรมเผยแพร่และถ่ายทอดความรู้สู่ประชาชน แยกตามกิจกรรม</t>
  </si>
  <si>
    <t>สรุปค่าใช้จ่ายกิจกรรมบริหารจัดการและพัฒนาสมรรถนะองค์กร แยกตามกิจกรรม</t>
  </si>
  <si>
    <t>ผลผลิตที่ 1 การอนุรักษ์ ศึกษาวิจัย ให้บริการความรู้ทางด้านพฤกษศาสตร์และความหลากหลายทางชีวภาพ</t>
  </si>
  <si>
    <t>1. สร้างและรวบรวมองค์ความรู้ทางด้านพืช (องค์ความรู้)</t>
  </si>
  <si>
    <t>2. สร้างและพัฒนาแหล่งการเรียนรู้ทางด้านพืช (แหล่งเรียนรู้)</t>
  </si>
  <si>
    <t>3. เผยแพร่และถ่ายทอดความรู้สู่ประชาชน (เผยแพร่)</t>
  </si>
  <si>
    <t xml:space="preserve">4. พัฒนาการบริหารจัดการสวนพฤกษศาสตร์ (บริหารจัดการ) </t>
  </si>
  <si>
    <t>สรุปค่าใช้จ่ายงบลงทุน แยกตามกิจกรรม</t>
  </si>
  <si>
    <t>สรุปค่าใช้จ่ายในการดำเนินงาน (ต่อเดือน) ปีงบประมาณ 2553</t>
  </si>
  <si>
    <t>สำนักบริหาร</t>
  </si>
  <si>
    <t>สร้างและรวบรวมองค์ความรู้ฯ</t>
  </si>
  <si>
    <t>บริหารจัดการสวนพฤกษศาสตร์ฯ</t>
  </si>
  <si>
    <t>ตค.52</t>
  </si>
  <si>
    <t>พย.52</t>
  </si>
  <si>
    <t>ธค.52</t>
  </si>
  <si>
    <t>มค.53</t>
  </si>
  <si>
    <t>กพ.53</t>
  </si>
  <si>
    <t>มีค.53</t>
  </si>
  <si>
    <t>เมย.53</t>
  </si>
  <si>
    <t>พค.53</t>
  </si>
  <si>
    <t>มิย.53</t>
  </si>
  <si>
    <t>กค.53</t>
  </si>
  <si>
    <t>สค.53</t>
  </si>
  <si>
    <t>กย.53</t>
  </si>
  <si>
    <t>สรุปการใช้จ่ายเงินงบประมาณประจำปี 2553</t>
  </si>
  <si>
    <t>สมทบกองทุน</t>
  </si>
  <si>
    <t>องค์ความรู้ฯ</t>
  </si>
  <si>
    <t>แหล่งเรียนรู้ฯ</t>
  </si>
  <si>
    <t>เผยแพร่ความรู้ฯ</t>
  </si>
  <si>
    <t>บริหารจัดการฯ</t>
  </si>
  <si>
    <t>สิ่งก่อสร้าง</t>
  </si>
  <si>
    <t xml:space="preserve">สรุปงบประมาณประจำปี พ.ศ. 2553 (31 มีนาคม 2553) </t>
  </si>
  <si>
    <t xml:space="preserve">สรุปค่าใช้จ่ายแยกตามกิจกรรมงบประมาณ 2553 (31 มีนาคม 2553) </t>
  </si>
  <si>
    <t xml:space="preserve">สรุปงบประมาณประจำปี พ.ศ. 2552 (31 มีนาคม 2553) 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</si>
</sst>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&quot;฿&quot;* #,##0_);_(&quot;฿&quot;* \(#,##0\);_(&quot;฿&quot;* &quot;-&quot;_);_(@_)"/>
    <numFmt numFmtId="188" formatCode="_(* #,##0_);_(* \(#,##0\);_(* &quot;-&quot;_);_(@_)"/>
    <numFmt numFmtId="189" formatCode="_(&quot;฿&quot;* #,##0.00_);_(&quot;฿&quot;* \(#,##0.00\);_(&quot;฿&quot;* &quot;-&quot;??_);_(@_)"/>
    <numFmt numFmtId="190" formatCode="_(* #,##0.00_);_(* \(#,##0.00\);_(* &quot;-&quot;??_);_(@_)"/>
    <numFmt numFmtId="191" formatCode="#,##0.00;[Red]\(\-#,##0.00\)"/>
    <numFmt numFmtId="192" formatCode="#,##0.00;[Red]\(#,##0.00\)"/>
    <numFmt numFmtId="193" formatCode="#,##0.00_);[Red]\(#,##0.00\)"/>
    <numFmt numFmtId="194" formatCode="_(* #,##0.0_);_(* \(#,##0.0\);_(* &quot;-&quot;??_);_(@_)"/>
    <numFmt numFmtId="195" formatCode="_(* #,##0_);_(* \(#,##0\);_(* &quot;-&quot;??_);_(@_)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t&quot;$&quot;#,##0_);\(t&quot;$&quot;#,##0\)"/>
    <numFmt numFmtId="203" formatCode="t&quot;$&quot;#,##0_);[Red]\(t&quot;$&quot;#,##0\)"/>
    <numFmt numFmtId="204" formatCode="t&quot;$&quot;#,##0.00_);\(t&quot;$&quot;#,##0.00\)"/>
    <numFmt numFmtId="205" formatCode="t&quot;$&quot;#,##0.00_);[Red]\(t&quot;$&quot;#,##0.00\)"/>
    <numFmt numFmtId="206" formatCode="#,##0.0;[Red]\(#,##0.0\)"/>
    <numFmt numFmtId="207" formatCode="#,##0;[Red]\(#,##0\)"/>
    <numFmt numFmtId="208" formatCode="###0;[Red]\(###0\)"/>
    <numFmt numFmtId="209" formatCode="###0;[Red]\(#,##0\)"/>
    <numFmt numFmtId="210" formatCode="0.00000000000"/>
    <numFmt numFmtId="211" formatCode="0.000000000000"/>
    <numFmt numFmtId="212" formatCode="0.0000000000"/>
    <numFmt numFmtId="213" formatCode="0.0"/>
    <numFmt numFmtId="214" formatCode="_-* #,##0.0_-;\-* #,##0.0_-;_-* &quot;-&quot;??_-;_-@_-"/>
    <numFmt numFmtId="215" formatCode="0.000"/>
    <numFmt numFmtId="216" formatCode="_-* #,##0_-;\-* #,##0_-;_-* &quot;-&quot;??_-;_-@_-"/>
    <numFmt numFmtId="217" formatCode="#,##0.000;[Red]\(#,##0.000\)"/>
    <numFmt numFmtId="218" formatCode="#,##0.0000;[Red]\(#,##0.0000\)"/>
  </numFmts>
  <fonts count="68">
    <font>
      <sz val="14"/>
      <name val="AngsanaUPC"/>
      <family val="0"/>
    </font>
    <font>
      <b/>
      <sz val="14"/>
      <name val="AngsanaUPC"/>
      <family val="0"/>
    </font>
    <font>
      <i/>
      <sz val="14"/>
      <name val="AngsanaUPC"/>
      <family val="0"/>
    </font>
    <font>
      <b/>
      <i/>
      <sz val="14"/>
      <name val="AngsanaUPC"/>
      <family val="0"/>
    </font>
    <font>
      <sz val="14"/>
      <name val="Cordia New"/>
      <family val="0"/>
    </font>
    <font>
      <b/>
      <sz val="16"/>
      <name val="AngsanaUPC"/>
      <family val="1"/>
    </font>
    <font>
      <b/>
      <i/>
      <sz val="16"/>
      <name val="AngsanaUPC"/>
      <family val="1"/>
    </font>
    <font>
      <sz val="13"/>
      <name val="AngsanaUPC"/>
      <family val="1"/>
    </font>
    <font>
      <b/>
      <sz val="13"/>
      <name val="AngsanaUPC"/>
      <family val="1"/>
    </font>
    <font>
      <b/>
      <i/>
      <u val="single"/>
      <sz val="16"/>
      <name val="AngsanaUPC"/>
      <family val="1"/>
    </font>
    <font>
      <b/>
      <sz val="12"/>
      <name val="AngsanaUPC"/>
      <family val="1"/>
    </font>
    <font>
      <u val="single"/>
      <sz val="14"/>
      <color indexed="12"/>
      <name val="Cordia New"/>
      <family val="0"/>
    </font>
    <font>
      <u val="single"/>
      <sz val="14"/>
      <color indexed="36"/>
      <name val="Cordia New"/>
      <family val="0"/>
    </font>
    <font>
      <sz val="8"/>
      <name val="AngsanaUPC"/>
      <family val="0"/>
    </font>
    <font>
      <sz val="13"/>
      <name val="Angsana New"/>
      <family val="1"/>
    </font>
    <font>
      <sz val="16"/>
      <name val="Angsana New"/>
      <family val="1"/>
    </font>
    <font>
      <b/>
      <sz val="16"/>
      <name val="Angsana New"/>
      <family val="1"/>
    </font>
    <font>
      <sz val="12"/>
      <name val="Angsana New"/>
      <family val="1"/>
    </font>
    <font>
      <b/>
      <u val="single"/>
      <sz val="12"/>
      <name val="Angsana New"/>
      <family val="1"/>
    </font>
    <font>
      <b/>
      <sz val="12"/>
      <name val="Angsana New"/>
      <family val="1"/>
    </font>
    <font>
      <b/>
      <sz val="13"/>
      <name val="Arial"/>
      <family val="0"/>
    </font>
    <font>
      <b/>
      <u val="single"/>
      <sz val="16"/>
      <name val="Angsana New"/>
      <family val="1"/>
    </font>
    <font>
      <b/>
      <u val="single"/>
      <sz val="16"/>
      <color indexed="10"/>
      <name val="Angsana New"/>
      <family val="1"/>
    </font>
    <font>
      <sz val="12"/>
      <color indexed="8"/>
      <name val="Angsana New"/>
      <family val="0"/>
    </font>
    <font>
      <sz val="7"/>
      <color indexed="8"/>
      <name val="Angsana New"/>
      <family val="0"/>
    </font>
    <font>
      <sz val="9"/>
      <color indexed="8"/>
      <name val="Angsana New"/>
      <family val="0"/>
    </font>
    <font>
      <sz val="8"/>
      <color indexed="8"/>
      <name val="Angsana New"/>
      <family val="0"/>
    </font>
    <font>
      <sz val="11.95"/>
      <color indexed="8"/>
      <name val="Angsana New"/>
      <family val="0"/>
    </font>
    <font>
      <sz val="1.75"/>
      <color indexed="8"/>
      <name val="Angsana New"/>
      <family val="0"/>
    </font>
    <font>
      <sz val="1"/>
      <color indexed="8"/>
      <name val="Angsana New"/>
      <family val="0"/>
    </font>
    <font>
      <b/>
      <sz val="1"/>
      <color indexed="8"/>
      <name val="Angsana New"/>
      <family val="0"/>
    </font>
    <font>
      <sz val="2.75"/>
      <color indexed="8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8"/>
      <color indexed="8"/>
      <name val="Angsana New"/>
      <family val="0"/>
    </font>
    <font>
      <b/>
      <sz val="18.5"/>
      <color indexed="8"/>
      <name val="Angsana New"/>
      <family val="0"/>
    </font>
    <font>
      <b/>
      <sz val="2"/>
      <color indexed="8"/>
      <name val="Angsana Ne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3" fillId="20" borderId="1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21" borderId="2" applyNumberFormat="0" applyAlignment="0" applyProtection="0"/>
    <xf numFmtId="0" fontId="58" fillId="0" borderId="3" applyNumberFormat="0" applyFill="0" applyAlignment="0" applyProtection="0"/>
    <xf numFmtId="0" fontId="59" fillId="22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0" fillId="23" borderId="1" applyNumberFormat="0" applyAlignment="0" applyProtection="0"/>
    <xf numFmtId="0" fontId="61" fillId="24" borderId="0" applyNumberFormat="0" applyBorder="0" applyAlignment="0" applyProtection="0"/>
    <xf numFmtId="9" fontId="0" fillId="0" borderId="0" applyFont="0" applyFill="0" applyBorder="0" applyAlignment="0" applyProtection="0"/>
    <xf numFmtId="0" fontId="62" fillId="0" borderId="4" applyNumberFormat="0" applyFill="0" applyAlignment="0" applyProtection="0"/>
    <xf numFmtId="0" fontId="63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64" fillId="20" borderId="5" applyNumberFormat="0" applyAlignment="0" applyProtection="0"/>
    <xf numFmtId="0" fontId="0" fillId="32" borderId="6" applyNumberFormat="0" applyFont="0" applyAlignment="0" applyProtection="0"/>
    <xf numFmtId="0" fontId="65" fillId="0" borderId="7" applyNumberFormat="0" applyFill="0" applyAlignment="0" applyProtection="0"/>
    <xf numFmtId="0" fontId="66" fillId="0" borderId="8" applyNumberFormat="0" applyFill="0" applyAlignment="0" applyProtection="0"/>
    <xf numFmtId="0" fontId="67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176">
    <xf numFmtId="0" fontId="0" fillId="0" borderId="0" xfId="0" applyAlignment="1">
      <alignment/>
    </xf>
    <xf numFmtId="190" fontId="0" fillId="0" borderId="0" xfId="38" applyFont="1" applyFill="1" applyAlignment="1">
      <alignment/>
    </xf>
    <xf numFmtId="0" fontId="0" fillId="0" borderId="0" xfId="48" applyFont="1" applyFill="1">
      <alignment/>
      <protection/>
    </xf>
    <xf numFmtId="0" fontId="1" fillId="0" borderId="0" xfId="48" applyFont="1" applyFill="1">
      <alignment/>
      <protection/>
    </xf>
    <xf numFmtId="0" fontId="5" fillId="0" borderId="0" xfId="48" applyFont="1" applyFill="1">
      <alignment/>
      <protection/>
    </xf>
    <xf numFmtId="4" fontId="0" fillId="0" borderId="0" xfId="48" applyNumberFormat="1" applyFont="1" applyFill="1">
      <alignment/>
      <protection/>
    </xf>
    <xf numFmtId="0" fontId="0" fillId="0" borderId="0" xfId="0" applyFill="1" applyAlignment="1">
      <alignment/>
    </xf>
    <xf numFmtId="190" fontId="7" fillId="0" borderId="10" xfId="38" applyFont="1" applyFill="1" applyBorder="1" applyAlignment="1">
      <alignment/>
    </xf>
    <xf numFmtId="190" fontId="7" fillId="0" borderId="11" xfId="38" applyFont="1" applyFill="1" applyBorder="1" applyAlignment="1">
      <alignment/>
    </xf>
    <xf numFmtId="0" fontId="0" fillId="0" borderId="12" xfId="48" applyFont="1" applyFill="1" applyBorder="1">
      <alignment/>
      <protection/>
    </xf>
    <xf numFmtId="0" fontId="0" fillId="0" borderId="13" xfId="48" applyFont="1" applyFill="1" applyBorder="1">
      <alignment/>
      <protection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190" fontId="7" fillId="0" borderId="12" xfId="38" applyFont="1" applyFill="1" applyBorder="1" applyAlignment="1">
      <alignment/>
    </xf>
    <xf numFmtId="190" fontId="7" fillId="0" borderId="14" xfId="38" applyFont="1" applyFill="1" applyBorder="1" applyAlignment="1">
      <alignment/>
    </xf>
    <xf numFmtId="0" fontId="0" fillId="0" borderId="12" xfId="0" applyFill="1" applyBorder="1" applyAlignment="1">
      <alignment/>
    </xf>
    <xf numFmtId="0" fontId="5" fillId="0" borderId="15" xfId="48" applyFont="1" applyFill="1" applyBorder="1" applyAlignment="1">
      <alignment horizontal="center"/>
      <protection/>
    </xf>
    <xf numFmtId="0" fontId="5" fillId="0" borderId="0" xfId="48" applyFont="1" applyFill="1" applyBorder="1">
      <alignment/>
      <protection/>
    </xf>
    <xf numFmtId="0" fontId="5" fillId="0" borderId="0" xfId="48" applyFont="1" applyFill="1" applyBorder="1" applyAlignment="1">
      <alignment horizontal="center"/>
      <protection/>
    </xf>
    <xf numFmtId="190" fontId="7" fillId="0" borderId="14" xfId="0" applyNumberFormat="1" applyFont="1" applyFill="1" applyBorder="1" applyAlignment="1">
      <alignment/>
    </xf>
    <xf numFmtId="190" fontId="7" fillId="0" borderId="11" xfId="0" applyNumberFormat="1" applyFont="1" applyFill="1" applyBorder="1" applyAlignment="1">
      <alignment/>
    </xf>
    <xf numFmtId="0" fontId="1" fillId="0" borderId="16" xfId="48" applyFont="1" applyFill="1" applyBorder="1">
      <alignment/>
      <protection/>
    </xf>
    <xf numFmtId="0" fontId="1" fillId="33" borderId="16" xfId="48" applyFont="1" applyFill="1" applyBorder="1" applyAlignment="1">
      <alignment horizontal="center"/>
      <protection/>
    </xf>
    <xf numFmtId="0" fontId="1" fillId="33" borderId="16" xfId="48" applyFont="1" applyFill="1" applyBorder="1">
      <alignment/>
      <protection/>
    </xf>
    <xf numFmtId="0" fontId="1" fillId="0" borderId="0" xfId="48" applyFont="1" applyFill="1" applyBorder="1">
      <alignment/>
      <protection/>
    </xf>
    <xf numFmtId="190" fontId="1" fillId="33" borderId="17" xfId="38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190" fontId="1" fillId="33" borderId="18" xfId="38" applyFont="1" applyFill="1" applyBorder="1" applyAlignment="1">
      <alignment horizontal="center"/>
    </xf>
    <xf numFmtId="0" fontId="1" fillId="33" borderId="18" xfId="0" applyFont="1" applyFill="1" applyBorder="1" applyAlignment="1">
      <alignment horizontal="center"/>
    </xf>
    <xf numFmtId="0" fontId="9" fillId="0" borderId="15" xfId="48" applyFont="1" applyFill="1" applyBorder="1" applyAlignment="1">
      <alignment horizontal="left"/>
      <protection/>
    </xf>
    <xf numFmtId="192" fontId="1" fillId="0" borderId="0" xfId="48" applyNumberFormat="1" applyFont="1" applyFill="1" applyBorder="1">
      <alignment/>
      <protection/>
    </xf>
    <xf numFmtId="0" fontId="2" fillId="0" borderId="0" xfId="48" applyFont="1" applyFill="1">
      <alignment/>
      <protection/>
    </xf>
    <xf numFmtId="0" fontId="2" fillId="0" borderId="11" xfId="48" applyFont="1" applyFill="1" applyBorder="1">
      <alignment/>
      <protection/>
    </xf>
    <xf numFmtId="0" fontId="0" fillId="0" borderId="11" xfId="48" applyFont="1" applyFill="1" applyBorder="1">
      <alignment/>
      <protection/>
    </xf>
    <xf numFmtId="0" fontId="1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8" fillId="34" borderId="18" xfId="0" applyFont="1" applyFill="1" applyBorder="1" applyAlignment="1">
      <alignment horizontal="center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190" fontId="8" fillId="0" borderId="15" xfId="38" applyFont="1" applyFill="1" applyBorder="1" applyAlignment="1">
      <alignment horizontal="center"/>
    </xf>
    <xf numFmtId="190" fontId="8" fillId="0" borderId="0" xfId="0" applyNumberFormat="1" applyFont="1" applyFill="1" applyAlignment="1">
      <alignment horizontal="center"/>
    </xf>
    <xf numFmtId="43" fontId="8" fillId="0" borderId="0" xfId="0" applyNumberFormat="1" applyFont="1" applyFill="1" applyAlignment="1">
      <alignment horizontal="center"/>
    </xf>
    <xf numFmtId="0" fontId="8" fillId="34" borderId="17" xfId="0" applyFont="1" applyFill="1" applyBorder="1" applyAlignment="1">
      <alignment horizontal="center"/>
    </xf>
    <xf numFmtId="190" fontId="8" fillId="34" borderId="17" xfId="38" applyFont="1" applyFill="1" applyBorder="1" applyAlignment="1">
      <alignment horizontal="center"/>
    </xf>
    <xf numFmtId="190" fontId="8" fillId="34" borderId="18" xfId="38" applyFont="1" applyFill="1" applyBorder="1" applyAlignment="1">
      <alignment horizontal="center"/>
    </xf>
    <xf numFmtId="0" fontId="8" fillId="34" borderId="16" xfId="0" applyFont="1" applyFill="1" applyBorder="1" applyAlignment="1">
      <alignment horizontal="center"/>
    </xf>
    <xf numFmtId="49" fontId="8" fillId="34" borderId="16" xfId="38" applyNumberFormat="1" applyFont="1" applyFill="1" applyBorder="1" applyAlignment="1">
      <alignment horizontal="center"/>
    </xf>
    <xf numFmtId="0" fontId="7" fillId="0" borderId="12" xfId="0" applyFont="1" applyBorder="1" applyAlignment="1">
      <alignment/>
    </xf>
    <xf numFmtId="190" fontId="7" fillId="0" borderId="12" xfId="38" applyFont="1" applyBorder="1" applyAlignment="1">
      <alignment/>
    </xf>
    <xf numFmtId="0" fontId="7" fillId="0" borderId="0" xfId="0" applyFont="1" applyFill="1" applyAlignment="1">
      <alignment/>
    </xf>
    <xf numFmtId="0" fontId="8" fillId="33" borderId="16" xfId="0" applyFont="1" applyFill="1" applyBorder="1" applyAlignment="1">
      <alignment horizontal="left"/>
    </xf>
    <xf numFmtId="190" fontId="8" fillId="33" borderId="16" xfId="38" applyFont="1" applyFill="1" applyBorder="1" applyAlignment="1">
      <alignment/>
    </xf>
    <xf numFmtId="0" fontId="8" fillId="33" borderId="16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190" fontId="8" fillId="0" borderId="0" xfId="38" applyFont="1" applyFill="1" applyBorder="1" applyAlignment="1">
      <alignment/>
    </xf>
    <xf numFmtId="0" fontId="7" fillId="0" borderId="0" xfId="0" applyFont="1" applyAlignment="1">
      <alignment/>
    </xf>
    <xf numFmtId="190" fontId="7" fillId="0" borderId="0" xfId="38" applyFont="1" applyAlignment="1">
      <alignment/>
    </xf>
    <xf numFmtId="190" fontId="7" fillId="0" borderId="0" xfId="38" applyFont="1" applyFill="1" applyAlignment="1">
      <alignment/>
    </xf>
    <xf numFmtId="0" fontId="0" fillId="0" borderId="10" xfId="0" applyFill="1" applyBorder="1" applyAlignment="1">
      <alignment/>
    </xf>
    <xf numFmtId="193" fontId="7" fillId="0" borderId="12" xfId="38" applyNumberFormat="1" applyFont="1" applyFill="1" applyBorder="1" applyAlignment="1">
      <alignment/>
    </xf>
    <xf numFmtId="4" fontId="1" fillId="0" borderId="19" xfId="48" applyNumberFormat="1" applyFont="1" applyFill="1" applyBorder="1" applyAlignment="1">
      <alignment horizontal="center"/>
      <protection/>
    </xf>
    <xf numFmtId="4" fontId="1" fillId="0" borderId="0" xfId="48" applyNumberFormat="1" applyFont="1" applyFill="1" applyBorder="1" applyAlignment="1">
      <alignment horizontal="center"/>
      <protection/>
    </xf>
    <xf numFmtId="190" fontId="10" fillId="0" borderId="19" xfId="38" applyFont="1" applyBorder="1" applyAlignment="1">
      <alignment/>
    </xf>
    <xf numFmtId="0" fontId="14" fillId="0" borderId="0" xfId="47" applyFont="1">
      <alignment/>
      <protection/>
    </xf>
    <xf numFmtId="0" fontId="15" fillId="0" borderId="0" xfId="47" applyFont="1">
      <alignment/>
      <protection/>
    </xf>
    <xf numFmtId="2" fontId="0" fillId="0" borderId="0" xfId="48" applyNumberFormat="1" applyFont="1" applyFill="1">
      <alignment/>
      <protection/>
    </xf>
    <xf numFmtId="0" fontId="0" fillId="0" borderId="11" xfId="0" applyFill="1" applyBorder="1" applyAlignment="1">
      <alignment/>
    </xf>
    <xf numFmtId="190" fontId="2" fillId="0" borderId="12" xfId="38" applyFont="1" applyFill="1" applyBorder="1" applyAlignment="1">
      <alignment/>
    </xf>
    <xf numFmtId="190" fontId="2" fillId="0" borderId="11" xfId="38" applyFont="1" applyFill="1" applyBorder="1" applyAlignment="1">
      <alignment/>
    </xf>
    <xf numFmtId="190" fontId="1" fillId="0" borderId="16" xfId="38" applyFont="1" applyFill="1" applyBorder="1" applyAlignment="1">
      <alignment/>
    </xf>
    <xf numFmtId="190" fontId="1" fillId="33" borderId="16" xfId="38" applyFont="1" applyFill="1" applyBorder="1" applyAlignment="1">
      <alignment/>
    </xf>
    <xf numFmtId="190" fontId="1" fillId="0" borderId="13" xfId="38" applyFont="1" applyFill="1" applyBorder="1" applyAlignment="1">
      <alignment/>
    </xf>
    <xf numFmtId="190" fontId="1" fillId="0" borderId="11" xfId="38" applyFont="1" applyFill="1" applyBorder="1" applyAlignment="1">
      <alignment/>
    </xf>
    <xf numFmtId="190" fontId="1" fillId="0" borderId="0" xfId="38" applyFont="1" applyFill="1" applyBorder="1" applyAlignment="1">
      <alignment/>
    </xf>
    <xf numFmtId="190" fontId="1" fillId="0" borderId="20" xfId="38" applyFont="1" applyBorder="1" applyAlignment="1">
      <alignment/>
    </xf>
    <xf numFmtId="190" fontId="3" fillId="0" borderId="11" xfId="38" applyFont="1" applyBorder="1" applyAlignment="1">
      <alignment/>
    </xf>
    <xf numFmtId="190" fontId="0" fillId="0" borderId="12" xfId="38" applyFont="1" applyFill="1" applyBorder="1" applyAlignment="1">
      <alignment/>
    </xf>
    <xf numFmtId="190" fontId="1" fillId="0" borderId="19" xfId="38" applyFont="1" applyFill="1" applyBorder="1" applyAlignment="1">
      <alignment/>
    </xf>
    <xf numFmtId="190" fontId="0" fillId="0" borderId="13" xfId="38" applyFont="1" applyFill="1" applyBorder="1" applyAlignment="1">
      <alignment/>
    </xf>
    <xf numFmtId="190" fontId="0" fillId="0" borderId="11" xfId="38" applyFont="1" applyFill="1" applyBorder="1" applyAlignment="1">
      <alignment/>
    </xf>
    <xf numFmtId="190" fontId="1" fillId="0" borderId="19" xfId="38" applyFont="1" applyFill="1" applyBorder="1" applyAlignment="1">
      <alignment horizontal="center"/>
    </xf>
    <xf numFmtId="190" fontId="1" fillId="0" borderId="0" xfId="38" applyFont="1" applyFill="1" applyBorder="1" applyAlignment="1">
      <alignment horizontal="center"/>
    </xf>
    <xf numFmtId="190" fontId="3" fillId="0" borderId="19" xfId="38" applyFont="1" applyFill="1" applyBorder="1" applyAlignment="1">
      <alignment/>
    </xf>
    <xf numFmtId="190" fontId="2" fillId="0" borderId="14" xfId="38" applyFont="1" applyBorder="1" applyAlignment="1">
      <alignment/>
    </xf>
    <xf numFmtId="190" fontId="2" fillId="0" borderId="11" xfId="38" applyFont="1" applyBorder="1" applyAlignment="1">
      <alignment/>
    </xf>
    <xf numFmtId="190" fontId="2" fillId="0" borderId="12" xfId="38" applyFont="1" applyBorder="1" applyAlignment="1">
      <alignment/>
    </xf>
    <xf numFmtId="0" fontId="17" fillId="0" borderId="0" xfId="0" applyFont="1" applyBorder="1" applyAlignment="1">
      <alignment/>
    </xf>
    <xf numFmtId="192" fontId="17" fillId="0" borderId="0" xfId="38" applyNumberFormat="1" applyFont="1" applyBorder="1" applyAlignment="1">
      <alignment/>
    </xf>
    <xf numFmtId="0" fontId="17" fillId="0" borderId="0" xfId="0" applyFont="1" applyAlignment="1">
      <alignment/>
    </xf>
    <xf numFmtId="0" fontId="18" fillId="0" borderId="15" xfId="0" applyFont="1" applyBorder="1" applyAlignment="1">
      <alignment/>
    </xf>
    <xf numFmtId="0" fontId="17" fillId="0" borderId="15" xfId="0" applyFont="1" applyBorder="1" applyAlignment="1">
      <alignment/>
    </xf>
    <xf numFmtId="192" fontId="17" fillId="0" borderId="15" xfId="38" applyNumberFormat="1" applyFont="1" applyBorder="1" applyAlignment="1">
      <alignment/>
    </xf>
    <xf numFmtId="190" fontId="19" fillId="35" borderId="17" xfId="38" applyFont="1" applyFill="1" applyBorder="1" applyAlignment="1">
      <alignment horizontal="center"/>
    </xf>
    <xf numFmtId="0" fontId="19" fillId="35" borderId="17" xfId="0" applyFont="1" applyFill="1" applyBorder="1" applyAlignment="1">
      <alignment horizontal="center"/>
    </xf>
    <xf numFmtId="0" fontId="19" fillId="0" borderId="0" xfId="0" applyFont="1" applyAlignment="1">
      <alignment/>
    </xf>
    <xf numFmtId="0" fontId="19" fillId="35" borderId="21" xfId="0" applyFont="1" applyFill="1" applyBorder="1" applyAlignment="1">
      <alignment/>
    </xf>
    <xf numFmtId="0" fontId="19" fillId="35" borderId="22" xfId="0" applyFont="1" applyFill="1" applyBorder="1" applyAlignment="1">
      <alignment/>
    </xf>
    <xf numFmtId="190" fontId="19" fillId="35" borderId="18" xfId="38" applyFont="1" applyFill="1" applyBorder="1" applyAlignment="1">
      <alignment horizontal="center"/>
    </xf>
    <xf numFmtId="0" fontId="19" fillId="35" borderId="18" xfId="0" applyFont="1" applyFill="1" applyBorder="1" applyAlignment="1">
      <alignment horizontal="center"/>
    </xf>
    <xf numFmtId="0" fontId="19" fillId="35" borderId="23" xfId="0" applyFont="1" applyFill="1" applyBorder="1" applyAlignment="1">
      <alignment/>
    </xf>
    <xf numFmtId="0" fontId="19" fillId="35" borderId="24" xfId="0" applyFont="1" applyFill="1" applyBorder="1" applyAlignment="1">
      <alignment/>
    </xf>
    <xf numFmtId="49" fontId="19" fillId="35" borderId="24" xfId="0" applyNumberFormat="1" applyFont="1" applyFill="1" applyBorder="1" applyAlignment="1">
      <alignment horizontal="center"/>
    </xf>
    <xf numFmtId="49" fontId="19" fillId="35" borderId="16" xfId="38" applyNumberFormat="1" applyFont="1" applyFill="1" applyBorder="1" applyAlignment="1">
      <alignment horizontal="center"/>
    </xf>
    <xf numFmtId="49" fontId="19" fillId="35" borderId="16" xfId="0" applyNumberFormat="1" applyFont="1" applyFill="1" applyBorder="1" applyAlignment="1">
      <alignment horizontal="center"/>
    </xf>
    <xf numFmtId="0" fontId="19" fillId="0" borderId="19" xfId="0" applyFont="1" applyFill="1" applyBorder="1" applyAlignment="1">
      <alignment/>
    </xf>
    <xf numFmtId="0" fontId="19" fillId="0" borderId="25" xfId="0" applyFont="1" applyFill="1" applyBorder="1" applyAlignment="1">
      <alignment/>
    </xf>
    <xf numFmtId="190" fontId="19" fillId="0" borderId="20" xfId="38" applyFont="1" applyFill="1" applyBorder="1" applyAlignment="1">
      <alignment horizontal="center"/>
    </xf>
    <xf numFmtId="0" fontId="17" fillId="0" borderId="14" xfId="0" applyFont="1" applyBorder="1" applyAlignment="1">
      <alignment/>
    </xf>
    <xf numFmtId="190" fontId="17" fillId="0" borderId="14" xfId="38" applyFont="1" applyBorder="1" applyAlignment="1">
      <alignment/>
    </xf>
    <xf numFmtId="0" fontId="17" fillId="0" borderId="11" xfId="0" applyFont="1" applyBorder="1" applyAlignment="1">
      <alignment/>
    </xf>
    <xf numFmtId="190" fontId="17" fillId="0" borderId="11" xfId="38" applyFont="1" applyBorder="1" applyAlignment="1">
      <alignment/>
    </xf>
    <xf numFmtId="0" fontId="17" fillId="0" borderId="10" xfId="0" applyFont="1" applyBorder="1" applyAlignment="1">
      <alignment/>
    </xf>
    <xf numFmtId="190" fontId="17" fillId="0" borderId="10" xfId="38" applyFont="1" applyBorder="1" applyAlignment="1">
      <alignment/>
    </xf>
    <xf numFmtId="0" fontId="18" fillId="0" borderId="0" xfId="0" applyFont="1" applyBorder="1" applyAlignment="1">
      <alignment/>
    </xf>
    <xf numFmtId="190" fontId="1" fillId="0" borderId="0" xfId="48" applyNumberFormat="1" applyFont="1" applyFill="1" applyBorder="1">
      <alignment/>
      <protection/>
    </xf>
    <xf numFmtId="190" fontId="1" fillId="0" borderId="0" xfId="48" applyNumberFormat="1" applyFont="1" applyFill="1">
      <alignment/>
      <protection/>
    </xf>
    <xf numFmtId="190" fontId="0" fillId="0" borderId="0" xfId="38" applyFont="1" applyFill="1" applyAlignment="1">
      <alignment/>
    </xf>
    <xf numFmtId="190" fontId="0" fillId="0" borderId="0" xfId="48" applyNumberFormat="1" applyFont="1" applyFill="1">
      <alignment/>
      <protection/>
    </xf>
    <xf numFmtId="43" fontId="10" fillId="0" borderId="15" xfId="48" applyNumberFormat="1" applyFont="1" applyFill="1" applyBorder="1" applyAlignment="1">
      <alignment horizontal="center"/>
      <protection/>
    </xf>
    <xf numFmtId="0" fontId="1" fillId="34" borderId="17" xfId="0" applyFont="1" applyFill="1" applyBorder="1" applyAlignment="1">
      <alignment horizontal="center"/>
    </xf>
    <xf numFmtId="190" fontId="1" fillId="34" borderId="17" xfId="38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34" borderId="20" xfId="0" applyFont="1" applyFill="1" applyBorder="1" applyAlignment="1">
      <alignment horizontal="center"/>
    </xf>
    <xf numFmtId="190" fontId="1" fillId="34" borderId="20" xfId="38" applyFont="1" applyFill="1" applyBorder="1" applyAlignment="1">
      <alignment horizontal="center"/>
    </xf>
    <xf numFmtId="0" fontId="1" fillId="34" borderId="16" xfId="0" applyFont="1" applyFill="1" applyBorder="1" applyAlignment="1">
      <alignment horizontal="center"/>
    </xf>
    <xf numFmtId="49" fontId="1" fillId="34" borderId="16" xfId="38" applyNumberFormat="1" applyFont="1" applyFill="1" applyBorder="1" applyAlignment="1">
      <alignment horizontal="center"/>
    </xf>
    <xf numFmtId="0" fontId="7" fillId="0" borderId="14" xfId="0" applyFont="1" applyFill="1" applyBorder="1" applyAlignment="1">
      <alignment/>
    </xf>
    <xf numFmtId="190" fontId="7" fillId="0" borderId="11" xfId="0" applyNumberFormat="1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193" fontId="7" fillId="0" borderId="10" xfId="38" applyNumberFormat="1" applyFont="1" applyFill="1" applyBorder="1" applyAlignment="1">
      <alignment/>
    </xf>
    <xf numFmtId="190" fontId="7" fillId="0" borderId="0" xfId="0" applyNumberFormat="1" applyFont="1" applyFill="1" applyAlignment="1">
      <alignment/>
    </xf>
    <xf numFmtId="190" fontId="20" fillId="0" borderId="0" xfId="38" applyFont="1" applyFill="1" applyBorder="1" applyAlignment="1">
      <alignment/>
    </xf>
    <xf numFmtId="190" fontId="19" fillId="0" borderId="16" xfId="38" applyFont="1" applyFill="1" applyBorder="1" applyAlignment="1">
      <alignment horizontal="center"/>
    </xf>
    <xf numFmtId="190" fontId="17" fillId="0" borderId="12" xfId="38" applyFont="1" applyBorder="1" applyAlignment="1">
      <alignment/>
    </xf>
    <xf numFmtId="0" fontId="21" fillId="0" borderId="0" xfId="0" applyFont="1" applyBorder="1" applyAlignment="1">
      <alignment/>
    </xf>
    <xf numFmtId="0" fontId="19" fillId="0" borderId="0" xfId="0" applyFont="1" applyBorder="1" applyAlignment="1">
      <alignment/>
    </xf>
    <xf numFmtId="190" fontId="19" fillId="0" borderId="0" xfId="38" applyFont="1" applyBorder="1" applyAlignment="1">
      <alignment/>
    </xf>
    <xf numFmtId="192" fontId="19" fillId="0" borderId="0" xfId="46" applyNumberFormat="1" applyFont="1" applyFill="1" applyAlignment="1">
      <alignment/>
      <protection/>
    </xf>
    <xf numFmtId="190" fontId="19" fillId="0" borderId="17" xfId="38" applyFont="1" applyFill="1" applyBorder="1" applyAlignment="1">
      <alignment horizontal="center"/>
    </xf>
    <xf numFmtId="49" fontId="19" fillId="0" borderId="0" xfId="46" applyNumberFormat="1" applyFont="1" applyFill="1" applyAlignment="1">
      <alignment horizontal="center"/>
      <protection/>
    </xf>
    <xf numFmtId="0" fontId="19" fillId="0" borderId="16" xfId="0" applyNumberFormat="1" applyFont="1" applyFill="1" applyBorder="1" applyAlignment="1">
      <alignment horizontal="left" vertical="center"/>
    </xf>
    <xf numFmtId="49" fontId="19" fillId="0" borderId="23" xfId="46" applyNumberFormat="1" applyFont="1" applyFill="1" applyBorder="1" applyAlignment="1">
      <alignment horizontal="left"/>
      <protection/>
    </xf>
    <xf numFmtId="0" fontId="17" fillId="0" borderId="26" xfId="0" applyNumberFormat="1" applyFont="1" applyFill="1" applyBorder="1" applyAlignment="1">
      <alignment horizontal="left" vertical="center"/>
    </xf>
    <xf numFmtId="190" fontId="17" fillId="0" borderId="27" xfId="38" applyFont="1" applyFill="1" applyBorder="1" applyAlignment="1">
      <alignment horizontal="center"/>
    </xf>
    <xf numFmtId="192" fontId="17" fillId="0" borderId="0" xfId="46" applyNumberFormat="1" applyFont="1" applyFill="1" applyAlignment="1">
      <alignment/>
      <protection/>
    </xf>
    <xf numFmtId="0" fontId="17" fillId="0" borderId="28" xfId="0" applyNumberFormat="1" applyFont="1" applyFill="1" applyBorder="1" applyAlignment="1">
      <alignment horizontal="left" vertical="center"/>
    </xf>
    <xf numFmtId="190" fontId="17" fillId="0" borderId="29" xfId="38" applyFont="1" applyFill="1" applyBorder="1" applyAlignment="1">
      <alignment horizontal="center"/>
    </xf>
    <xf numFmtId="0" fontId="17" fillId="0" borderId="30" xfId="0" applyNumberFormat="1" applyFont="1" applyFill="1" applyBorder="1" applyAlignment="1">
      <alignment horizontal="left" vertical="center"/>
    </xf>
    <xf numFmtId="190" fontId="17" fillId="0" borderId="31" xfId="38" applyFont="1" applyFill="1" applyBorder="1" applyAlignment="1">
      <alignment horizontal="center"/>
    </xf>
    <xf numFmtId="190" fontId="17" fillId="0" borderId="10" xfId="38" applyFont="1" applyFill="1" applyBorder="1" applyAlignment="1">
      <alignment horizontal="center"/>
    </xf>
    <xf numFmtId="190" fontId="17" fillId="0" borderId="14" xfId="38" applyFont="1" applyFill="1" applyBorder="1" applyAlignment="1">
      <alignment horizontal="center"/>
    </xf>
    <xf numFmtId="192" fontId="17" fillId="0" borderId="14" xfId="46" applyNumberFormat="1" applyFont="1" applyFill="1" applyBorder="1" applyAlignment="1">
      <alignment/>
      <protection/>
    </xf>
    <xf numFmtId="190" fontId="17" fillId="0" borderId="11" xfId="38" applyFont="1" applyFill="1" applyBorder="1" applyAlignment="1">
      <alignment horizontal="center"/>
    </xf>
    <xf numFmtId="192" fontId="17" fillId="0" borderId="11" xfId="46" applyNumberFormat="1" applyFont="1" applyFill="1" applyBorder="1" applyAlignment="1">
      <alignment/>
      <protection/>
    </xf>
    <xf numFmtId="192" fontId="17" fillId="0" borderId="10" xfId="46" applyNumberFormat="1" applyFont="1" applyFill="1" applyBorder="1" applyAlignment="1">
      <alignment/>
      <protection/>
    </xf>
    <xf numFmtId="190" fontId="17" fillId="0" borderId="18" xfId="38" applyFont="1" applyBorder="1" applyAlignment="1">
      <alignment/>
    </xf>
    <xf numFmtId="190" fontId="1" fillId="0" borderId="11" xfId="38" applyFont="1" applyBorder="1" applyAlignment="1">
      <alignment/>
    </xf>
    <xf numFmtId="190" fontId="2" fillId="0" borderId="20" xfId="38" applyFont="1" applyFill="1" applyBorder="1" applyAlignment="1">
      <alignment/>
    </xf>
    <xf numFmtId="190" fontId="0" fillId="0" borderId="19" xfId="38" applyFont="1" applyFill="1" applyBorder="1" applyAlignment="1">
      <alignment/>
    </xf>
    <xf numFmtId="190" fontId="0" fillId="0" borderId="0" xfId="38" applyFont="1" applyFill="1" applyBorder="1" applyAlignment="1">
      <alignment/>
    </xf>
    <xf numFmtId="190" fontId="7" fillId="0" borderId="20" xfId="38" applyFont="1" applyBorder="1" applyAlignment="1">
      <alignment/>
    </xf>
    <xf numFmtId="193" fontId="7" fillId="0" borderId="14" xfId="38" applyNumberFormat="1" applyFont="1" applyFill="1" applyBorder="1" applyAlignment="1">
      <alignment/>
    </xf>
    <xf numFmtId="193" fontId="7" fillId="0" borderId="11" xfId="38" applyNumberFormat="1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8" fillId="33" borderId="18" xfId="0" applyFont="1" applyFill="1" applyBorder="1" applyAlignment="1">
      <alignment horizontal="left"/>
    </xf>
    <xf numFmtId="0" fontId="7" fillId="0" borderId="10" xfId="0" applyFont="1" applyBorder="1" applyAlignment="1">
      <alignment/>
    </xf>
    <xf numFmtId="0" fontId="5" fillId="0" borderId="0" xfId="0" applyFont="1" applyFill="1" applyAlignment="1">
      <alignment horizontal="center"/>
    </xf>
    <xf numFmtId="0" fontId="16" fillId="0" borderId="0" xfId="47" applyFont="1" applyBorder="1" applyAlignment="1">
      <alignment horizontal="center"/>
      <protection/>
    </xf>
    <xf numFmtId="0" fontId="19" fillId="35" borderId="32" xfId="0" applyFont="1" applyFill="1" applyBorder="1" applyAlignment="1">
      <alignment horizontal="center"/>
    </xf>
    <xf numFmtId="0" fontId="19" fillId="35" borderId="33" xfId="0" applyFont="1" applyFill="1" applyBorder="1" applyAlignment="1">
      <alignment horizontal="center"/>
    </xf>
    <xf numFmtId="190" fontId="16" fillId="0" borderId="15" xfId="38" applyFont="1" applyFill="1" applyBorder="1" applyAlignment="1">
      <alignment horizontal="left"/>
    </xf>
    <xf numFmtId="0" fontId="5" fillId="0" borderId="0" xfId="48" applyFont="1" applyFill="1" applyBorder="1" applyAlignment="1">
      <alignment horizontal="center"/>
      <protection/>
    </xf>
    <xf numFmtId="190" fontId="6" fillId="0" borderId="0" xfId="38" applyFont="1" applyFill="1" applyAlignment="1">
      <alignment horizontal="center"/>
    </xf>
    <xf numFmtId="190" fontId="6" fillId="0" borderId="15" xfId="38" applyFont="1" applyFill="1" applyBorder="1" applyAlignment="1">
      <alignment horizontal="left"/>
    </xf>
  </cellXfs>
  <cellStyles count="52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กติ_ครุภัณฑ์43_กพ43" xfId="46"/>
    <cellStyle name="ปกติ_เงินเดือน50" xfId="47"/>
    <cellStyle name="ปกติ_สรุปต่อเดือน" xfId="48"/>
    <cellStyle name="ป้อนค่า" xfId="49"/>
    <cellStyle name="ปานกลาง" xfId="50"/>
    <cellStyle name="Percent" xfId="51"/>
    <cellStyle name="ผลรวม" xfId="52"/>
    <cellStyle name="แย่" xfId="53"/>
    <cellStyle name="ส่วนที่ถูกเน้น1" xfId="54"/>
    <cellStyle name="ส่วนที่ถูกเน้น2" xfId="55"/>
    <cellStyle name="ส่วนที่ถูกเน้น3" xfId="56"/>
    <cellStyle name="ส่วนที่ถูกเน้น4" xfId="57"/>
    <cellStyle name="ส่วนที่ถูกเน้น5" xfId="58"/>
    <cellStyle name="ส่วนที่ถูกเน้น6" xfId="59"/>
    <cellStyle name="แสดงผล" xfId="60"/>
    <cellStyle name="หมายเหตุ" xfId="61"/>
    <cellStyle name="หัวเรื่อง 1" xfId="62"/>
    <cellStyle name="หัวเรื่อง 2" xfId="63"/>
    <cellStyle name="หัวเรื่อง 3" xfId="64"/>
    <cellStyle name="หัวเรื่อง 4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externalLink" Target="externalLinks/externalLink7.xml" /><Relationship Id="rId15" Type="http://schemas.openxmlformats.org/officeDocument/2006/relationships/externalLink" Target="externalLinks/externalLink8.xml" /><Relationship Id="rId1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50" b="1" i="0" u="none" baseline="0">
                <a:solidFill>
                  <a:srgbClr val="000000"/>
                </a:solidFill>
              </a:rPr>
              <a:t>งบประมาณได้รับเปรียบเทียบกับค่าใช้จ่ายจริง  งปม.2553  ในรอบ 6 เดือน</a:t>
            </a:r>
          </a:p>
        </c:rich>
      </c:tx>
      <c:layout>
        <c:manualLayout>
          <c:xMode val="factor"/>
          <c:yMode val="factor"/>
          <c:x val="0.010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"/>
          <c:y val="0.08275"/>
          <c:w val="0.94725"/>
          <c:h val="0.86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'กราฟ คชจ'!$B$3</c:f>
              <c:strCache>
                <c:ptCount val="1"/>
                <c:pt idx="0">
                  <c:v>งปม.ได้รับ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numFmt formatCode="#,##0.00" sourceLinked="0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'กราฟ คชจ'!$A$4:$A$17</c:f>
              <c:strCache/>
            </c:strRef>
          </c:cat>
          <c:val>
            <c:numRef>
              <c:f>'กราฟ คชจ'!$B$4:$B$17</c:f>
              <c:numCache/>
            </c:numRef>
          </c:val>
        </c:ser>
        <c:ser>
          <c:idx val="1"/>
          <c:order val="1"/>
          <c:tx>
            <c:strRef>
              <c:f>'กราฟ คชจ'!$C$3</c:f>
              <c:strCache>
                <c:ptCount val="1"/>
                <c:pt idx="0">
                  <c:v>ค่าใช้จ่าย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numFmt formatCode="#,##0.00" sourceLinked="0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'กราฟ คชจ'!$A$4:$A$17</c:f>
              <c:strCache/>
            </c:strRef>
          </c:cat>
          <c:val>
            <c:numRef>
              <c:f>'กราฟ คชจ'!$C$4:$C$17</c:f>
              <c:numCache/>
            </c:numRef>
          </c:val>
        </c:ser>
        <c:axId val="50162948"/>
        <c:axId val="48813349"/>
      </c:barChart>
      <c:catAx>
        <c:axId val="501629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8813349"/>
        <c:crosses val="autoZero"/>
        <c:auto val="1"/>
        <c:lblOffset val="100"/>
        <c:tickLblSkip val="1"/>
        <c:noMultiLvlLbl val="0"/>
      </c:catAx>
      <c:valAx>
        <c:axId val="4881334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ล้านบาท</a:t>
                </a:r>
              </a:p>
            </c:rich>
          </c:tx>
          <c:layout>
            <c:manualLayout>
              <c:xMode val="factor"/>
              <c:yMode val="factor"/>
              <c:x val="0.01625"/>
              <c:y val="0.13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016294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31"/>
          <c:y val="0.93275"/>
          <c:w val="0.338"/>
          <c:h val="0.06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</a:rPr>
              <a:t>งบประมาณได้รับ 2550 ตามหมวดรายจ่าย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1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A0E0E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0008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80C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0C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'กราฟ คชจ'!$A$5:$A$12</c:f>
              <c:strCache/>
            </c:strRef>
          </c:cat>
          <c:val>
            <c:numRef>
              <c:f>'กราฟ คชจ'!$B$5:$B$12</c:f>
              <c:numCache/>
            </c:numRef>
          </c:val>
        </c:ser>
      </c:pieChart>
      <c:spPr>
        <a:noFill/>
        <a:ln>
          <a:noFill/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</a:rPr>
              <a:t>ค่าใช้จ่ายปี 2550 จำนวน 5 เดือน ตามหมวดรายจ่าย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v>ค่าใช้จ่ายจำแนกตามหมวดรายจ่าย 5 เดือน</c:v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1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A0E0E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0008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80C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0C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'กราฟ คชจ'!$A$5:$A$12</c:f>
              <c:strCache/>
            </c:strRef>
          </c:cat>
          <c:val>
            <c:numRef>
              <c:f>'กราฟ คชจ'!$C$5:$C$12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0.49925</cdr:x>
      <cdr:y>0.5</cdr:y>
    </cdr:from>
    <cdr:to>
      <cdr:x>0.5085</cdr:x>
      <cdr:y>0.5405</cdr:y>
    </cdr:to>
    <cdr:sp>
      <cdr:nvSpPr>
        <cdr:cNvPr id="1" name="Text Box 1"/>
        <cdr:cNvSpPr txBox="1">
          <a:spLocks noChangeArrowheads="1"/>
        </cdr:cNvSpPr>
      </cdr:nvSpPr>
      <cdr:spPr>
        <a:xfrm>
          <a:off x="4133850" y="3086100"/>
          <a:ext cx="7620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41148" rIns="27432" bIns="4114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657225</xdr:colOff>
      <xdr:row>24</xdr:row>
      <xdr:rowOff>161925</xdr:rowOff>
    </xdr:from>
    <xdr:to>
      <xdr:col>6</xdr:col>
      <xdr:colOff>0</xdr:colOff>
      <xdr:row>47</xdr:row>
      <xdr:rowOff>209550</xdr:rowOff>
    </xdr:to>
    <xdr:graphicFrame>
      <xdr:nvGraphicFramePr>
        <xdr:cNvPr id="1" name="Chart 1"/>
        <xdr:cNvGraphicFramePr/>
      </xdr:nvGraphicFramePr>
      <xdr:xfrm>
        <a:off x="657225" y="5353050"/>
        <a:ext cx="8286750" cy="6181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466725</xdr:colOff>
      <xdr:row>50</xdr:row>
      <xdr:rowOff>104775</xdr:rowOff>
    </xdr:from>
    <xdr:to>
      <xdr:col>3</xdr:col>
      <xdr:colOff>428625</xdr:colOff>
      <xdr:row>72</xdr:row>
      <xdr:rowOff>95250</xdr:rowOff>
    </xdr:to>
    <xdr:graphicFrame>
      <xdr:nvGraphicFramePr>
        <xdr:cNvPr id="2" name="Chart 2"/>
        <xdr:cNvGraphicFramePr/>
      </xdr:nvGraphicFramePr>
      <xdr:xfrm>
        <a:off x="466725" y="11858625"/>
        <a:ext cx="40671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752475</xdr:colOff>
      <xdr:row>50</xdr:row>
      <xdr:rowOff>114300</xdr:rowOff>
    </xdr:from>
    <xdr:to>
      <xdr:col>6</xdr:col>
      <xdr:colOff>152400</xdr:colOff>
      <xdr:row>72</xdr:row>
      <xdr:rowOff>123825</xdr:rowOff>
    </xdr:to>
    <xdr:graphicFrame>
      <xdr:nvGraphicFramePr>
        <xdr:cNvPr id="3" name="Chart 4"/>
        <xdr:cNvGraphicFramePr/>
      </xdr:nvGraphicFramePr>
      <xdr:xfrm>
        <a:off x="4857750" y="11858625"/>
        <a:ext cx="42386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My%20Document\Budget53\Budget\&#3610;&#3640;&#3588;&#3621;&#3634;&#3585;&#3619;5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My%20Document\Budget53\Budget\&#3626;&#3609;&#3610;5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My%20Document\Budget53\Budget\&#3626;&#3634;&#3608;&#3634;&#3619;&#3603;&#3641;&#3611;&#3650;&#3616;&#3588;5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My%20Document\Budget53\Budget\&#3649;&#3627;&#3621;&#3656;&#3591;&#3648;&#3619;&#3637;&#3618;&#3609;&#3619;&#3641;&#3657;5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My%20Document\Budget53\Budget\&#3629;&#3591;&#3588;&#3660;&#3588;&#3623;&#3634;&#3617;&#3619;&#3641;&#3657;5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My%20Document\Budget53\Budget\&#3648;&#3612;&#3618;&#3649;&#3614;&#3619;&#3656;5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My%20Document\Budget53\Budget\&#3610;&#3619;&#3636;&#3627;&#3634;&#3619;&#3592;&#3633;&#3604;&#3585;&#3634;&#3619;53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My%20Document\Budget53\Budget\&#3588;&#3619;&#3640;&#3616;&#3633;&#3603;&#3601;&#3660;5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เงินเดือน"/>
      <sheetName val="คจ.ประจำ"/>
      <sheetName val="คจ.ชั่วคราว"/>
      <sheetName val="สมทบกองทุน"/>
      <sheetName val="สรุปรวม"/>
      <sheetName val="กิจกรรม"/>
    </sheetNames>
    <sheetDataSet>
      <sheetData sheetId="5"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C11">
            <v>40579100</v>
          </cell>
          <cell r="D11">
            <v>40579100</v>
          </cell>
          <cell r="E11">
            <v>0</v>
          </cell>
          <cell r="F11">
            <v>40579100</v>
          </cell>
          <cell r="G11">
            <v>19140261.4</v>
          </cell>
          <cell r="H11">
            <v>0</v>
          </cell>
          <cell r="I11">
            <v>19140261.4</v>
          </cell>
          <cell r="J11">
            <v>18947408.9</v>
          </cell>
          <cell r="K11">
            <v>192852.5</v>
          </cell>
          <cell r="L11">
            <v>21438838.6</v>
          </cell>
          <cell r="M11">
            <v>0</v>
          </cell>
        </row>
        <row r="62">
          <cell r="C62">
            <v>25668500</v>
          </cell>
          <cell r="D62">
            <v>25668500</v>
          </cell>
          <cell r="E62">
            <v>0</v>
          </cell>
          <cell r="F62">
            <v>25668500</v>
          </cell>
          <cell r="G62">
            <v>12032630</v>
          </cell>
          <cell r="H62">
            <v>0</v>
          </cell>
          <cell r="I62">
            <v>12032630</v>
          </cell>
          <cell r="J62">
            <v>12032630</v>
          </cell>
          <cell r="K62">
            <v>0</v>
          </cell>
        </row>
        <row r="63">
          <cell r="C63">
            <v>1100400</v>
          </cell>
          <cell r="D63">
            <v>1100400</v>
          </cell>
          <cell r="E63">
            <v>0</v>
          </cell>
          <cell r="F63">
            <v>1100400</v>
          </cell>
          <cell r="G63">
            <v>547320</v>
          </cell>
          <cell r="H63">
            <v>0</v>
          </cell>
          <cell r="I63">
            <v>547320</v>
          </cell>
          <cell r="J63">
            <v>547320</v>
          </cell>
          <cell r="K63">
            <v>0</v>
          </cell>
        </row>
        <row r="64">
          <cell r="C64">
            <v>11401000</v>
          </cell>
          <cell r="D64">
            <v>11401000</v>
          </cell>
          <cell r="E64">
            <v>0</v>
          </cell>
          <cell r="F64">
            <v>11401000</v>
          </cell>
          <cell r="G64">
            <v>5517800</v>
          </cell>
          <cell r="H64">
            <v>0</v>
          </cell>
          <cell r="I64">
            <v>5517800</v>
          </cell>
          <cell r="J64">
            <v>5324947.5</v>
          </cell>
          <cell r="K64">
            <v>192852.5</v>
          </cell>
        </row>
        <row r="65">
          <cell r="C65">
            <v>2409200</v>
          </cell>
          <cell r="D65">
            <v>2409200</v>
          </cell>
          <cell r="E65">
            <v>0</v>
          </cell>
          <cell r="F65">
            <v>2409200</v>
          </cell>
          <cell r="G65">
            <v>1042511.4000000001</v>
          </cell>
          <cell r="H65">
            <v>0</v>
          </cell>
          <cell r="I65">
            <v>1042511.4000000001</v>
          </cell>
          <cell r="J65">
            <v>1042511.3999999999</v>
          </cell>
          <cell r="K65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สนบ"/>
      <sheetName val="รายการค่าใช้จ่าย"/>
      <sheetName val="สรุปกิจกรรม"/>
      <sheetName val="ขอชื้อ"/>
      <sheetName val="ประมาณ คชจ."/>
      <sheetName val="Sheet3"/>
      <sheetName val="พนง"/>
      <sheetName val="กรรมการ"/>
    </sheetNames>
    <sheetDataSet>
      <sheetData sheetId="2">
        <row r="7">
          <cell r="C7">
            <v>18009800</v>
          </cell>
          <cell r="D7">
            <v>18009800</v>
          </cell>
          <cell r="E7">
            <v>0</v>
          </cell>
          <cell r="F7">
            <v>18009800</v>
          </cell>
          <cell r="G7">
            <v>18009800</v>
          </cell>
          <cell r="H7">
            <v>2933300</v>
          </cell>
          <cell r="I7">
            <v>20943100</v>
          </cell>
          <cell r="J7">
            <v>7655756.189999999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C11">
            <v>18009800</v>
          </cell>
          <cell r="D11">
            <v>18009800</v>
          </cell>
          <cell r="E11">
            <v>0</v>
          </cell>
          <cell r="F11">
            <v>18009800</v>
          </cell>
          <cell r="G11">
            <v>18009800</v>
          </cell>
          <cell r="H11">
            <v>2933300</v>
          </cell>
          <cell r="I11">
            <v>20943100</v>
          </cell>
          <cell r="J11">
            <v>7655756.189999999</v>
          </cell>
          <cell r="K11">
            <v>13287343.810000002</v>
          </cell>
          <cell r="L11">
            <v>0</v>
          </cell>
          <cell r="M11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สาธาฯ"/>
      <sheetName val="รายการคชจ"/>
      <sheetName val="สรุปกิจกรรม"/>
      <sheetName val="ประมาณการ คชจ "/>
    </sheetNames>
    <sheetDataSet>
      <sheetData sheetId="2">
        <row r="7">
          <cell r="C7">
            <v>2442500</v>
          </cell>
          <cell r="D7">
            <v>2442500</v>
          </cell>
          <cell r="E7">
            <v>0</v>
          </cell>
          <cell r="F7">
            <v>2442500</v>
          </cell>
          <cell r="G7">
            <v>2442500</v>
          </cell>
          <cell r="H7">
            <v>0</v>
          </cell>
          <cell r="I7">
            <v>2442500</v>
          </cell>
          <cell r="J7">
            <v>1685152.3900000006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C11">
            <v>2442500</v>
          </cell>
          <cell r="D11">
            <v>2442500</v>
          </cell>
          <cell r="E11">
            <v>0</v>
          </cell>
          <cell r="F11">
            <v>2442500</v>
          </cell>
          <cell r="G11">
            <v>2442500</v>
          </cell>
          <cell r="H11">
            <v>0</v>
          </cell>
          <cell r="I11">
            <v>2442500</v>
          </cell>
          <cell r="J11">
            <v>1685152.3900000006</v>
          </cell>
          <cell r="K11">
            <v>757347.6099999994</v>
          </cell>
          <cell r="L11">
            <v>0</v>
          </cell>
          <cell r="M11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กิจกรรม"/>
    </sheetNames>
    <sheetDataSet>
      <sheetData sheetId="0">
        <row r="7">
          <cell r="C7">
            <v>24867100</v>
          </cell>
          <cell r="D7">
            <v>24867100</v>
          </cell>
          <cell r="E7">
            <v>0</v>
          </cell>
          <cell r="F7">
            <v>24867100</v>
          </cell>
          <cell r="G7">
            <v>21367100</v>
          </cell>
          <cell r="H7">
            <v>-1221500</v>
          </cell>
          <cell r="I7">
            <v>20145600</v>
          </cell>
          <cell r="J7">
            <v>8823689.43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C9">
            <v>24867100</v>
          </cell>
          <cell r="D9">
            <v>24867100</v>
          </cell>
          <cell r="E9">
            <v>0</v>
          </cell>
          <cell r="F9">
            <v>24867100</v>
          </cell>
          <cell r="G9">
            <v>21367100</v>
          </cell>
          <cell r="H9">
            <v>-1221500</v>
          </cell>
          <cell r="I9">
            <v>20145600</v>
          </cell>
          <cell r="J9">
            <v>8823689.43</v>
          </cell>
          <cell r="K9">
            <v>11321910.569999998</v>
          </cell>
          <cell r="L9">
            <v>3500000</v>
          </cell>
          <cell r="M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วิจัยพื้นฐาน"/>
      <sheetName val="วิจัยอนุรักษ์"/>
      <sheetName val="วิจัยพัฒนา"/>
      <sheetName val="ฐานข้อมูล"/>
      <sheetName val="สรุปรวม"/>
      <sheetName val="กิจกรรม"/>
    </sheetNames>
    <sheetDataSet>
      <sheetData sheetId="5">
        <row r="7">
          <cell r="C7">
            <v>13103500</v>
          </cell>
          <cell r="D7">
            <v>13103500</v>
          </cell>
          <cell r="E7">
            <v>0</v>
          </cell>
          <cell r="F7">
            <v>13103500</v>
          </cell>
          <cell r="G7">
            <v>10088500</v>
          </cell>
          <cell r="H7">
            <v>-576000</v>
          </cell>
          <cell r="I7">
            <v>9512500</v>
          </cell>
          <cell r="J7">
            <v>3953394.09</v>
          </cell>
        </row>
        <row r="8">
          <cell r="C8">
            <v>13103500</v>
          </cell>
          <cell r="D8">
            <v>13103500</v>
          </cell>
          <cell r="E8">
            <v>0</v>
          </cell>
          <cell r="F8">
            <v>13103500</v>
          </cell>
          <cell r="G8">
            <v>10088500</v>
          </cell>
          <cell r="H8">
            <v>-576000</v>
          </cell>
          <cell r="I8">
            <v>9512500</v>
          </cell>
          <cell r="J8">
            <v>3953394.09</v>
          </cell>
          <cell r="K8">
            <v>5559105.91</v>
          </cell>
          <cell r="L8">
            <v>3015000</v>
          </cell>
          <cell r="M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เผยแพร่"/>
      <sheetName val="ถ่ายทอด"/>
      <sheetName val="แลกเปลี่ยน"/>
      <sheetName val="4"/>
      <sheetName val="สรุปรวม"/>
      <sheetName val="กิจกรรม"/>
      <sheetName val="Sheet1"/>
    </sheetNames>
    <sheetDataSet>
      <sheetData sheetId="5">
        <row r="7">
          <cell r="C7">
            <v>6560000</v>
          </cell>
          <cell r="D7">
            <v>6560000</v>
          </cell>
          <cell r="E7">
            <v>0</v>
          </cell>
          <cell r="F7">
            <v>6560000</v>
          </cell>
          <cell r="G7">
            <v>6560000</v>
          </cell>
          <cell r="H7">
            <v>-585500</v>
          </cell>
          <cell r="I7">
            <v>5974500</v>
          </cell>
          <cell r="J7">
            <v>1724953.9999999998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C10">
            <v>6560000</v>
          </cell>
          <cell r="D10">
            <v>6560000</v>
          </cell>
          <cell r="E10">
            <v>0</v>
          </cell>
          <cell r="F10">
            <v>6560000</v>
          </cell>
          <cell r="G10">
            <v>6560000</v>
          </cell>
          <cell r="H10">
            <v>-585500</v>
          </cell>
          <cell r="I10">
            <v>5974500</v>
          </cell>
          <cell r="J10">
            <v>1724953.9999999998</v>
          </cell>
          <cell r="K10">
            <v>4249546</v>
          </cell>
          <cell r="L10">
            <v>0</v>
          </cell>
          <cell r="M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บริหาร"/>
      <sheetName val="ธุรกิจ"/>
      <sheetName val="ปชส."/>
      <sheetName val="4"/>
      <sheetName val="Sheet1"/>
      <sheetName val="สรุปรวม"/>
      <sheetName val="กิจกรรม"/>
    </sheetNames>
    <sheetDataSet>
      <sheetData sheetId="6"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C11">
            <v>11541500</v>
          </cell>
          <cell r="D11">
            <v>11541500</v>
          </cell>
          <cell r="E11">
            <v>0</v>
          </cell>
          <cell r="F11">
            <v>11541500</v>
          </cell>
          <cell r="G11">
            <v>11541500</v>
          </cell>
          <cell r="H11">
            <v>-550300</v>
          </cell>
          <cell r="I11">
            <v>10991200</v>
          </cell>
          <cell r="J11">
            <v>4384685.09</v>
          </cell>
          <cell r="K11">
            <v>6606514.909999999</v>
          </cell>
          <cell r="L11">
            <v>0</v>
          </cell>
          <cell r="M11">
            <v>0</v>
          </cell>
        </row>
        <row r="34">
          <cell r="C34">
            <v>11541500</v>
          </cell>
          <cell r="D34">
            <v>11541500</v>
          </cell>
          <cell r="E34">
            <v>0</v>
          </cell>
          <cell r="F34">
            <v>11541500</v>
          </cell>
          <cell r="G34">
            <v>11541500</v>
          </cell>
          <cell r="H34">
            <v>-550300</v>
          </cell>
          <cell r="I34">
            <v>10991200</v>
          </cell>
          <cell r="J34">
            <v>4384685.09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ครุภัณฑ์"/>
      <sheetName val="งบลงทุน อุดหนุน"/>
      <sheetName val="codeขั้นตอน"/>
    </sheetNames>
    <sheetDataSet>
      <sheetData sheetId="0">
        <row r="7">
          <cell r="D7">
            <v>5500000</v>
          </cell>
          <cell r="G7">
            <v>5500000</v>
          </cell>
          <cell r="H7">
            <v>0</v>
          </cell>
          <cell r="I7">
            <v>5500000</v>
          </cell>
          <cell r="J7">
            <v>0</v>
          </cell>
        </row>
        <row r="8">
          <cell r="D8">
            <v>38210400</v>
          </cell>
          <cell r="G8">
            <v>38210400</v>
          </cell>
          <cell r="H8">
            <v>0</v>
          </cell>
          <cell r="I8">
            <v>38210400</v>
          </cell>
          <cell r="J8">
            <v>100000</v>
          </cell>
        </row>
        <row r="9">
          <cell r="D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D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  <row r="59">
          <cell r="H59">
            <v>0</v>
          </cell>
        </row>
        <row r="60">
          <cell r="D60">
            <v>6621400</v>
          </cell>
          <cell r="G60">
            <v>6621400</v>
          </cell>
          <cell r="H60">
            <v>0</v>
          </cell>
          <cell r="I60">
            <v>6621400</v>
          </cell>
          <cell r="J60">
            <v>100000</v>
          </cell>
          <cell r="K60">
            <v>0</v>
          </cell>
        </row>
        <row r="61">
          <cell r="D61">
            <v>37089000</v>
          </cell>
          <cell r="G61">
            <v>37089000</v>
          </cell>
          <cell r="I61">
            <v>37089000</v>
          </cell>
          <cell r="J61">
            <v>0</v>
          </cell>
          <cell r="K6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"/>
  <sheetViews>
    <sheetView zoomScalePageLayoutView="0" workbookViewId="0" topLeftCell="A1">
      <selection activeCell="A9" sqref="A9"/>
    </sheetView>
  </sheetViews>
  <sheetFormatPr defaultColWidth="13.33203125" defaultRowHeight="21"/>
  <cols>
    <col min="1" max="1" width="30.16015625" style="55" customWidth="1"/>
    <col min="2" max="3" width="14.83203125" style="56" customWidth="1"/>
    <col min="4" max="4" width="13.83203125" style="56" customWidth="1"/>
    <col min="5" max="5" width="15.5" style="56" customWidth="1"/>
    <col min="6" max="6" width="14.83203125" style="57" customWidth="1"/>
    <col min="7" max="7" width="15.83203125" style="57" customWidth="1"/>
    <col min="8" max="8" width="14.83203125" style="57" customWidth="1"/>
    <col min="9" max="9" width="15.83203125" style="57" customWidth="1"/>
    <col min="10" max="11" width="13.83203125" style="56" customWidth="1"/>
    <col min="12" max="12" width="16.5" style="56" customWidth="1"/>
    <col min="13" max="13" width="14" style="49" customWidth="1"/>
    <col min="14" max="14" width="13.33203125" style="49" customWidth="1"/>
    <col min="15" max="15" width="19.16015625" style="49" customWidth="1"/>
    <col min="16" max="16384" width="13.33203125" style="49" customWidth="1"/>
  </cols>
  <sheetData>
    <row r="1" spans="1:13" s="35" customFormat="1" ht="23.25">
      <c r="A1" s="168" t="s">
        <v>128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</row>
    <row r="2" spans="1:12" s="37" customFormat="1" ht="18.75">
      <c r="A2" s="38"/>
      <c r="B2" s="41"/>
      <c r="C2" s="38"/>
      <c r="D2" s="39"/>
      <c r="E2" s="40"/>
      <c r="F2" s="41"/>
      <c r="G2" s="41"/>
      <c r="H2" s="38"/>
      <c r="I2" s="40"/>
      <c r="J2" s="41"/>
      <c r="K2" s="38"/>
      <c r="L2" s="38"/>
    </row>
    <row r="3" spans="1:13" s="38" customFormat="1" ht="18.75">
      <c r="A3" s="42" t="s">
        <v>0</v>
      </c>
      <c r="B3" s="43" t="s">
        <v>1</v>
      </c>
      <c r="C3" s="43" t="s">
        <v>50</v>
      </c>
      <c r="D3" s="43" t="s">
        <v>2</v>
      </c>
      <c r="E3" s="43" t="s">
        <v>38</v>
      </c>
      <c r="F3" s="43" t="s">
        <v>3</v>
      </c>
      <c r="G3" s="43" t="s">
        <v>2</v>
      </c>
      <c r="H3" s="43" t="s">
        <v>40</v>
      </c>
      <c r="I3" s="43" t="s">
        <v>4</v>
      </c>
      <c r="J3" s="43" t="s">
        <v>5</v>
      </c>
      <c r="K3" s="43" t="s">
        <v>12</v>
      </c>
      <c r="L3" s="43" t="s">
        <v>6</v>
      </c>
      <c r="M3" s="43" t="s">
        <v>7</v>
      </c>
    </row>
    <row r="4" spans="1:13" s="38" customFormat="1" ht="18.75">
      <c r="A4" s="36"/>
      <c r="B4" s="44"/>
      <c r="C4" s="44" t="s">
        <v>14</v>
      </c>
      <c r="D4" s="44" t="s">
        <v>14</v>
      </c>
      <c r="E4" s="44" t="s">
        <v>8</v>
      </c>
      <c r="F4" s="44" t="s">
        <v>9</v>
      </c>
      <c r="G4" s="44" t="s">
        <v>24</v>
      </c>
      <c r="H4" s="44" t="s">
        <v>8</v>
      </c>
      <c r="I4" s="44"/>
      <c r="J4" s="44"/>
      <c r="K4" s="44" t="s">
        <v>13</v>
      </c>
      <c r="L4" s="44" t="s">
        <v>10</v>
      </c>
      <c r="M4" s="44"/>
    </row>
    <row r="5" spans="1:13" s="38" customFormat="1" ht="18.75">
      <c r="A5" s="36"/>
      <c r="B5" s="44"/>
      <c r="C5" s="44"/>
      <c r="D5" s="44"/>
      <c r="E5" s="44"/>
      <c r="F5" s="44"/>
      <c r="G5" s="44"/>
      <c r="H5" s="44"/>
      <c r="I5" s="44"/>
      <c r="J5" s="44" t="s">
        <v>48</v>
      </c>
      <c r="K5" s="44"/>
      <c r="L5" s="44" t="s">
        <v>47</v>
      </c>
      <c r="M5" s="44" t="s">
        <v>49</v>
      </c>
    </row>
    <row r="6" spans="1:13" s="38" customFormat="1" ht="18.75">
      <c r="A6" s="45"/>
      <c r="B6" s="46" t="s">
        <v>28</v>
      </c>
      <c r="C6" s="46" t="s">
        <v>29</v>
      </c>
      <c r="D6" s="46" t="s">
        <v>35</v>
      </c>
      <c r="E6" s="46" t="s">
        <v>41</v>
      </c>
      <c r="F6" s="46" t="s">
        <v>30</v>
      </c>
      <c r="G6" s="46" t="s">
        <v>31</v>
      </c>
      <c r="H6" s="46" t="s">
        <v>34</v>
      </c>
      <c r="I6" s="46" t="s">
        <v>32</v>
      </c>
      <c r="J6" s="46" t="s">
        <v>39</v>
      </c>
      <c r="K6" s="46" t="s">
        <v>42</v>
      </c>
      <c r="L6" s="46" t="s">
        <v>43</v>
      </c>
      <c r="M6" s="46" t="s">
        <v>46</v>
      </c>
    </row>
    <row r="7" spans="1:15" ht="18.75">
      <c r="A7" s="47" t="s">
        <v>18</v>
      </c>
      <c r="B7" s="48">
        <f>+'[1]กิจกรรม'!C62</f>
        <v>25668500</v>
      </c>
      <c r="C7" s="48">
        <f>+'[1]กิจกรรม'!D62</f>
        <v>25668500</v>
      </c>
      <c r="D7" s="48">
        <f>+'[1]กิจกรรม'!E62</f>
        <v>0</v>
      </c>
      <c r="E7" s="48">
        <f>+'[1]กิจกรรม'!F62</f>
        <v>25668500</v>
      </c>
      <c r="F7" s="48">
        <f>+'[1]กิจกรรม'!G62</f>
        <v>12032630</v>
      </c>
      <c r="G7" s="48">
        <f>+'[1]กิจกรรม'!H62</f>
        <v>0</v>
      </c>
      <c r="H7" s="48">
        <f>+'[1]กิจกรรม'!I62</f>
        <v>12032630</v>
      </c>
      <c r="I7" s="48">
        <f>+'[1]กิจกรรม'!J62</f>
        <v>12032630</v>
      </c>
      <c r="J7" s="48">
        <f>+'[1]กิจกรรม'!K62</f>
        <v>0</v>
      </c>
      <c r="K7" s="48">
        <v>0</v>
      </c>
      <c r="L7" s="48">
        <f aca="true" t="shared" si="0" ref="L7:L16">+E7-F7-K7</f>
        <v>13635870</v>
      </c>
      <c r="M7" s="48">
        <f aca="true" t="shared" si="1" ref="M7:M16">+B7-C7</f>
        <v>0</v>
      </c>
      <c r="O7" s="132"/>
    </row>
    <row r="8" spans="1:13" ht="18.75">
      <c r="A8" s="47" t="s">
        <v>19</v>
      </c>
      <c r="B8" s="48">
        <f>+'[1]กิจกรรม'!C63</f>
        <v>1100400</v>
      </c>
      <c r="C8" s="48">
        <f>+'[1]กิจกรรม'!D63</f>
        <v>1100400</v>
      </c>
      <c r="D8" s="48">
        <f>+'[1]กิจกรรม'!E63</f>
        <v>0</v>
      </c>
      <c r="E8" s="48">
        <f>+'[1]กิจกรรม'!F63</f>
        <v>1100400</v>
      </c>
      <c r="F8" s="48">
        <f>+'[1]กิจกรรม'!G63</f>
        <v>547320</v>
      </c>
      <c r="G8" s="48">
        <f>+'[1]กิจกรรม'!H63</f>
        <v>0</v>
      </c>
      <c r="H8" s="48">
        <f>+'[1]กิจกรรม'!I63</f>
        <v>547320</v>
      </c>
      <c r="I8" s="48">
        <f>+'[1]กิจกรรม'!J63</f>
        <v>547320</v>
      </c>
      <c r="J8" s="48">
        <f>+'[1]กิจกรรม'!K63</f>
        <v>0</v>
      </c>
      <c r="K8" s="48">
        <v>0</v>
      </c>
      <c r="L8" s="48">
        <f t="shared" si="0"/>
        <v>553080</v>
      </c>
      <c r="M8" s="48">
        <f t="shared" si="1"/>
        <v>0</v>
      </c>
    </row>
    <row r="9" spans="1:13" ht="18.75">
      <c r="A9" s="47" t="s">
        <v>86</v>
      </c>
      <c r="B9" s="48">
        <f>+'[1]กิจกรรม'!C64</f>
        <v>11401000</v>
      </c>
      <c r="C9" s="48">
        <f>+'[1]กิจกรรม'!D64</f>
        <v>11401000</v>
      </c>
      <c r="D9" s="48">
        <f>+'[1]กิจกรรม'!E64</f>
        <v>0</v>
      </c>
      <c r="E9" s="48">
        <f>+'[1]กิจกรรม'!F64</f>
        <v>11401000</v>
      </c>
      <c r="F9" s="48">
        <f>+'[1]กิจกรรม'!G64</f>
        <v>5517800</v>
      </c>
      <c r="G9" s="48">
        <f>+'[1]กิจกรรม'!H64</f>
        <v>0</v>
      </c>
      <c r="H9" s="48">
        <f>+'[1]กิจกรรม'!I64</f>
        <v>5517800</v>
      </c>
      <c r="I9" s="48">
        <f>+'[1]กิจกรรม'!J64</f>
        <v>5324947.5</v>
      </c>
      <c r="J9" s="48">
        <f>+'[1]กิจกรรม'!K64</f>
        <v>192852.5</v>
      </c>
      <c r="K9" s="48">
        <v>0</v>
      </c>
      <c r="L9" s="48">
        <f t="shared" si="0"/>
        <v>5883200</v>
      </c>
      <c r="M9" s="48">
        <f t="shared" si="1"/>
        <v>0</v>
      </c>
    </row>
    <row r="10" spans="1:13" ht="18.75">
      <c r="A10" s="47" t="s">
        <v>85</v>
      </c>
      <c r="B10" s="48">
        <f>+'[1]กิจกรรม'!C65</f>
        <v>2409200</v>
      </c>
      <c r="C10" s="48">
        <f>+'[1]กิจกรรม'!D65</f>
        <v>2409200</v>
      </c>
      <c r="D10" s="48">
        <f>+'[1]กิจกรรม'!E65</f>
        <v>0</v>
      </c>
      <c r="E10" s="48">
        <f>+'[1]กิจกรรม'!F65</f>
        <v>2409200</v>
      </c>
      <c r="F10" s="48">
        <f>+'[1]กิจกรรม'!G65</f>
        <v>1042511.4000000001</v>
      </c>
      <c r="G10" s="48">
        <f>+'[1]กิจกรรม'!H65</f>
        <v>0</v>
      </c>
      <c r="H10" s="48">
        <f>+'[1]กิจกรรม'!I65</f>
        <v>1042511.4000000001</v>
      </c>
      <c r="I10" s="48">
        <f>+'[1]กิจกรรม'!J65</f>
        <v>1042511.3999999999</v>
      </c>
      <c r="J10" s="48">
        <f>+'[1]กิจกรรม'!K65</f>
        <v>0</v>
      </c>
      <c r="K10" s="48">
        <v>0</v>
      </c>
      <c r="L10" s="48">
        <f t="shared" si="0"/>
        <v>1366688.5999999999</v>
      </c>
      <c r="M10" s="48">
        <f t="shared" si="1"/>
        <v>0</v>
      </c>
    </row>
    <row r="11" spans="1:13" ht="18.75">
      <c r="A11" s="47" t="s">
        <v>84</v>
      </c>
      <c r="B11" s="48">
        <f>+'[2]สรุปกิจกรรม'!C7</f>
        <v>18009800</v>
      </c>
      <c r="C11" s="48">
        <f>+'[2]สรุปกิจกรรม'!D7</f>
        <v>18009800</v>
      </c>
      <c r="D11" s="48">
        <f>+'[2]สรุปกิจกรรม'!E7</f>
        <v>0</v>
      </c>
      <c r="E11" s="48">
        <f>+'[2]สรุปกิจกรรม'!F7</f>
        <v>18009800</v>
      </c>
      <c r="F11" s="48">
        <f>+'[2]สรุปกิจกรรม'!G7</f>
        <v>18009800</v>
      </c>
      <c r="G11" s="48">
        <f>+'[2]สรุปกิจกรรม'!H7</f>
        <v>2933300</v>
      </c>
      <c r="H11" s="48">
        <f>+'[2]สรุปกิจกรรม'!I7</f>
        <v>20943100</v>
      </c>
      <c r="I11" s="48">
        <f>+'[2]สรุปกิจกรรม'!J7</f>
        <v>7655756.189999999</v>
      </c>
      <c r="J11" s="48">
        <f>+'[2]สรุปกิจกรรม'!K11</f>
        <v>13287343.810000002</v>
      </c>
      <c r="K11" s="48">
        <v>0</v>
      </c>
      <c r="L11" s="48">
        <f t="shared" si="0"/>
        <v>0</v>
      </c>
      <c r="M11" s="48">
        <f t="shared" si="1"/>
        <v>0</v>
      </c>
    </row>
    <row r="12" spans="1:13" ht="18.75">
      <c r="A12" s="47" t="s">
        <v>17</v>
      </c>
      <c r="B12" s="48">
        <f>+'[3]สรุปกิจกรรม'!C7</f>
        <v>2442500</v>
      </c>
      <c r="C12" s="48">
        <f>+'[3]สรุปกิจกรรม'!D7</f>
        <v>2442500</v>
      </c>
      <c r="D12" s="48">
        <f>+'[3]สรุปกิจกรรม'!E7</f>
        <v>0</v>
      </c>
      <c r="E12" s="48">
        <f>+'[3]สรุปกิจกรรม'!F7</f>
        <v>2442500</v>
      </c>
      <c r="F12" s="48">
        <f>+'[3]สรุปกิจกรรม'!G7</f>
        <v>2442500</v>
      </c>
      <c r="G12" s="48">
        <f>+'[3]สรุปกิจกรรม'!H7</f>
        <v>0</v>
      </c>
      <c r="H12" s="48">
        <f>+'[3]สรุปกิจกรรม'!I7</f>
        <v>2442500</v>
      </c>
      <c r="I12" s="48">
        <f>+'[3]สรุปกิจกรรม'!J7</f>
        <v>1685152.3900000006</v>
      </c>
      <c r="J12" s="48">
        <f>+H12-I12</f>
        <v>757347.6099999994</v>
      </c>
      <c r="K12" s="48">
        <v>0</v>
      </c>
      <c r="L12" s="48">
        <f t="shared" si="0"/>
        <v>0</v>
      </c>
      <c r="M12" s="48">
        <f t="shared" si="1"/>
        <v>0</v>
      </c>
    </row>
    <row r="13" spans="1:13" ht="18.75">
      <c r="A13" s="47" t="s">
        <v>107</v>
      </c>
      <c r="B13" s="48">
        <f>+'[5]กิจกรรม'!C7</f>
        <v>13103500</v>
      </c>
      <c r="C13" s="48">
        <f>+'[5]กิจกรรม'!D7</f>
        <v>13103500</v>
      </c>
      <c r="D13" s="48">
        <f>+'[5]กิจกรรม'!E7</f>
        <v>0</v>
      </c>
      <c r="E13" s="48">
        <f>+'[5]กิจกรรม'!F7</f>
        <v>13103500</v>
      </c>
      <c r="F13" s="48">
        <f>+'[5]กิจกรรม'!G7</f>
        <v>10088500</v>
      </c>
      <c r="G13" s="48">
        <f>+'[5]กิจกรรม'!H7</f>
        <v>-576000</v>
      </c>
      <c r="H13" s="48">
        <f>+'[5]กิจกรรม'!I7</f>
        <v>9512500</v>
      </c>
      <c r="I13" s="48">
        <f>+'[5]กิจกรรม'!J7</f>
        <v>3953394.09</v>
      </c>
      <c r="J13" s="48">
        <f>+'[5]กิจกรรม'!K8</f>
        <v>5559105.91</v>
      </c>
      <c r="K13" s="48">
        <v>0</v>
      </c>
      <c r="L13" s="48">
        <f t="shared" si="0"/>
        <v>3015000</v>
      </c>
      <c r="M13" s="48">
        <f t="shared" si="1"/>
        <v>0</v>
      </c>
    </row>
    <row r="14" spans="1:13" ht="18.75">
      <c r="A14" s="47" t="s">
        <v>83</v>
      </c>
      <c r="B14" s="48">
        <f>+'[4]กิจกรรม'!C7</f>
        <v>24867100</v>
      </c>
      <c r="C14" s="48">
        <f>+'[4]กิจกรรม'!D7</f>
        <v>24867100</v>
      </c>
      <c r="D14" s="48">
        <f>+'[4]กิจกรรม'!E7</f>
        <v>0</v>
      </c>
      <c r="E14" s="48">
        <f>+'[4]กิจกรรม'!F7</f>
        <v>24867100</v>
      </c>
      <c r="F14" s="48">
        <f>+'[4]กิจกรรม'!G7</f>
        <v>21367100</v>
      </c>
      <c r="G14" s="48">
        <f>+'[4]กิจกรรม'!H7</f>
        <v>-1221500</v>
      </c>
      <c r="H14" s="48">
        <f>+'[4]กิจกรรม'!I7</f>
        <v>20145600</v>
      </c>
      <c r="I14" s="48">
        <f>+'[4]กิจกรรม'!J7</f>
        <v>8823689.43</v>
      </c>
      <c r="J14" s="48">
        <f>+H14-I14</f>
        <v>11321910.57</v>
      </c>
      <c r="K14" s="48">
        <v>0</v>
      </c>
      <c r="L14" s="48">
        <f t="shared" si="0"/>
        <v>3500000</v>
      </c>
      <c r="M14" s="48">
        <f t="shared" si="1"/>
        <v>0</v>
      </c>
    </row>
    <row r="15" spans="1:13" ht="18.75">
      <c r="A15" s="47" t="s">
        <v>89</v>
      </c>
      <c r="B15" s="48">
        <f>+'[6]กิจกรรม'!C7</f>
        <v>6560000</v>
      </c>
      <c r="C15" s="48">
        <f>+'[6]กิจกรรม'!D7</f>
        <v>6560000</v>
      </c>
      <c r="D15" s="48">
        <f>+'[6]กิจกรรม'!E7</f>
        <v>0</v>
      </c>
      <c r="E15" s="48">
        <f>+'[6]กิจกรรม'!F7</f>
        <v>6560000</v>
      </c>
      <c r="F15" s="48">
        <f>+'[6]กิจกรรม'!G7</f>
        <v>6560000</v>
      </c>
      <c r="G15" s="48">
        <f>+'[6]กิจกรรม'!H7</f>
        <v>-585500</v>
      </c>
      <c r="H15" s="48">
        <f>+'[6]กิจกรรม'!I7</f>
        <v>5974500</v>
      </c>
      <c r="I15" s="48">
        <f>+'[6]กิจกรรม'!J7</f>
        <v>1724953.9999999998</v>
      </c>
      <c r="J15" s="48">
        <f>+H15-I15</f>
        <v>4249546</v>
      </c>
      <c r="K15" s="48">
        <v>0</v>
      </c>
      <c r="L15" s="48">
        <f t="shared" si="0"/>
        <v>0</v>
      </c>
      <c r="M15" s="48">
        <f t="shared" si="1"/>
        <v>0</v>
      </c>
    </row>
    <row r="16" spans="1:13" ht="18.75">
      <c r="A16" s="47" t="s">
        <v>108</v>
      </c>
      <c r="B16" s="48">
        <f>+'[7]กิจกรรม'!C34</f>
        <v>11541500</v>
      </c>
      <c r="C16" s="48">
        <f>+'[7]กิจกรรม'!D34</f>
        <v>11541500</v>
      </c>
      <c r="D16" s="48">
        <f>+'[7]กิจกรรม'!E34</f>
        <v>0</v>
      </c>
      <c r="E16" s="48">
        <f>+'[7]กิจกรรม'!F34</f>
        <v>11541500</v>
      </c>
      <c r="F16" s="48">
        <f>+'[7]กิจกรรม'!G34</f>
        <v>11541500</v>
      </c>
      <c r="G16" s="48">
        <f>+'[7]กิจกรรม'!H34</f>
        <v>-550300</v>
      </c>
      <c r="H16" s="48">
        <f>+'[7]กิจกรรม'!I34</f>
        <v>10991200</v>
      </c>
      <c r="I16" s="48">
        <f>+'[7]กิจกรรม'!J34</f>
        <v>4384685.09</v>
      </c>
      <c r="J16" s="48">
        <f>+H16-I16</f>
        <v>6606514.91</v>
      </c>
      <c r="K16" s="48">
        <v>0</v>
      </c>
      <c r="L16" s="48">
        <f t="shared" si="0"/>
        <v>0</v>
      </c>
      <c r="M16" s="48">
        <f t="shared" si="1"/>
        <v>0</v>
      </c>
    </row>
    <row r="17" spans="1:13" s="37" customFormat="1" ht="18.75">
      <c r="A17" s="50" t="s">
        <v>45</v>
      </c>
      <c r="B17" s="51">
        <f>SUM(B7:B16)</f>
        <v>117103500</v>
      </c>
      <c r="C17" s="51">
        <f aca="true" t="shared" si="2" ref="C17:M17">SUM(C7:C16)</f>
        <v>117103500</v>
      </c>
      <c r="D17" s="51">
        <f t="shared" si="2"/>
        <v>0</v>
      </c>
      <c r="E17" s="51">
        <f t="shared" si="2"/>
        <v>117103500</v>
      </c>
      <c r="F17" s="51">
        <f t="shared" si="2"/>
        <v>89149661.4</v>
      </c>
      <c r="G17" s="51">
        <f t="shared" si="2"/>
        <v>0</v>
      </c>
      <c r="H17" s="51">
        <f t="shared" si="2"/>
        <v>89149661.4</v>
      </c>
      <c r="I17" s="51">
        <f t="shared" si="2"/>
        <v>47175040.09</v>
      </c>
      <c r="J17" s="51">
        <f t="shared" si="2"/>
        <v>41974621.31</v>
      </c>
      <c r="K17" s="51">
        <f t="shared" si="2"/>
        <v>0</v>
      </c>
      <c r="L17" s="51">
        <f t="shared" si="2"/>
        <v>27953838.6</v>
      </c>
      <c r="M17" s="51">
        <f t="shared" si="2"/>
        <v>0</v>
      </c>
    </row>
    <row r="18" spans="1:13" ht="18.75">
      <c r="A18" s="47" t="s">
        <v>87</v>
      </c>
      <c r="B18" s="48">
        <f>+'[8]ครุภัณฑ์'!D60</f>
        <v>6621400</v>
      </c>
      <c r="C18" s="48">
        <f>+'[8]ครุภัณฑ์'!G60</f>
        <v>6621400</v>
      </c>
      <c r="D18" s="48">
        <f>+'[8]ครุภัณฑ์'!H59</f>
        <v>0</v>
      </c>
      <c r="E18" s="48">
        <f>+'[8]ครุภัณฑ์'!I60</f>
        <v>6621400</v>
      </c>
      <c r="F18" s="48">
        <f>+'[8]ครุภัณฑ์'!J60</f>
        <v>100000</v>
      </c>
      <c r="G18" s="48">
        <v>0</v>
      </c>
      <c r="H18" s="48">
        <f>+F18+G18</f>
        <v>100000</v>
      </c>
      <c r="I18" s="48">
        <f>+'[8]ครุภัณฑ์'!J60</f>
        <v>100000</v>
      </c>
      <c r="J18" s="48">
        <f>+H18-I18</f>
        <v>0</v>
      </c>
      <c r="K18" s="48">
        <f>+'[8]ครุภัณฑ์'!K60</f>
        <v>0</v>
      </c>
      <c r="L18" s="48">
        <f>+E18-F18-K18</f>
        <v>6521400</v>
      </c>
      <c r="M18" s="48">
        <f>+B18-C18</f>
        <v>0</v>
      </c>
    </row>
    <row r="19" spans="1:13" ht="18.75">
      <c r="A19" s="47" t="s">
        <v>88</v>
      </c>
      <c r="B19" s="48">
        <f>+'[8]ครุภัณฑ์'!D61</f>
        <v>37089000</v>
      </c>
      <c r="C19" s="48">
        <f>+'[8]ครุภัณฑ์'!G61</f>
        <v>37089000</v>
      </c>
      <c r="D19" s="48">
        <f>+'[8]ครุภัณฑ์'!H60</f>
        <v>0</v>
      </c>
      <c r="E19" s="48">
        <f>+'[8]ครุภัณฑ์'!I61</f>
        <v>37089000</v>
      </c>
      <c r="F19" s="48">
        <f>+'[8]ครุภัณฑ์'!J61</f>
        <v>0</v>
      </c>
      <c r="G19" s="48">
        <v>0</v>
      </c>
      <c r="H19" s="48">
        <f>+F19+G19</f>
        <v>0</v>
      </c>
      <c r="I19" s="48">
        <f>+'[8]ครุภัณฑ์'!J61</f>
        <v>0</v>
      </c>
      <c r="J19" s="48">
        <v>0</v>
      </c>
      <c r="K19" s="48">
        <f>+'[8]ครุภัณฑ์'!K61</f>
        <v>0</v>
      </c>
      <c r="L19" s="48">
        <f>+E19-F19-K19</f>
        <v>37089000</v>
      </c>
      <c r="M19" s="48">
        <f>+B19-C19</f>
        <v>0</v>
      </c>
    </row>
    <row r="20" spans="1:13" s="37" customFormat="1" ht="20.25" customHeight="1">
      <c r="A20" s="50" t="s">
        <v>44</v>
      </c>
      <c r="B20" s="51">
        <f>SUM(B18:B19)</f>
        <v>43710400</v>
      </c>
      <c r="C20" s="51">
        <f aca="true" t="shared" si="3" ref="C20:M20">SUM(C18:C19)</f>
        <v>43710400</v>
      </c>
      <c r="D20" s="51">
        <f t="shared" si="3"/>
        <v>0</v>
      </c>
      <c r="E20" s="51">
        <f t="shared" si="3"/>
        <v>43710400</v>
      </c>
      <c r="F20" s="51">
        <f t="shared" si="3"/>
        <v>100000</v>
      </c>
      <c r="G20" s="51">
        <f t="shared" si="3"/>
        <v>0</v>
      </c>
      <c r="H20" s="51">
        <f t="shared" si="3"/>
        <v>100000</v>
      </c>
      <c r="I20" s="51">
        <f t="shared" si="3"/>
        <v>100000</v>
      </c>
      <c r="J20" s="51">
        <f t="shared" si="3"/>
        <v>0</v>
      </c>
      <c r="K20" s="51">
        <f t="shared" si="3"/>
        <v>0</v>
      </c>
      <c r="L20" s="51">
        <f t="shared" si="3"/>
        <v>43610400</v>
      </c>
      <c r="M20" s="51">
        <f t="shared" si="3"/>
        <v>0</v>
      </c>
    </row>
    <row r="21" spans="1:13" s="37" customFormat="1" ht="18.75">
      <c r="A21" s="52" t="s">
        <v>11</v>
      </c>
      <c r="B21" s="51">
        <f>SUM(B20+B17)</f>
        <v>160813900</v>
      </c>
      <c r="C21" s="51">
        <f aca="true" t="shared" si="4" ref="C21:M21">SUM(C20+C17)</f>
        <v>160813900</v>
      </c>
      <c r="D21" s="51">
        <f t="shared" si="4"/>
        <v>0</v>
      </c>
      <c r="E21" s="51">
        <f t="shared" si="4"/>
        <v>160813900</v>
      </c>
      <c r="F21" s="51">
        <f t="shared" si="4"/>
        <v>89249661.4</v>
      </c>
      <c r="G21" s="51">
        <f t="shared" si="4"/>
        <v>0</v>
      </c>
      <c r="H21" s="51">
        <f t="shared" si="4"/>
        <v>89249661.4</v>
      </c>
      <c r="I21" s="51">
        <f t="shared" si="4"/>
        <v>47275040.09</v>
      </c>
      <c r="J21" s="51">
        <f t="shared" si="4"/>
        <v>41974621.31</v>
      </c>
      <c r="K21" s="51">
        <f t="shared" si="4"/>
        <v>0</v>
      </c>
      <c r="L21" s="51">
        <f t="shared" si="4"/>
        <v>71564238.6</v>
      </c>
      <c r="M21" s="51">
        <f t="shared" si="4"/>
        <v>0</v>
      </c>
    </row>
    <row r="22" spans="1:12" s="37" customFormat="1" ht="18.75">
      <c r="A22" s="53"/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</row>
    <row r="23" spans="1:13" s="37" customFormat="1" ht="18.75">
      <c r="A23" s="53"/>
      <c r="B23" s="133"/>
      <c r="C23" s="133"/>
      <c r="D23" s="133"/>
      <c r="E23" s="133"/>
      <c r="F23" s="133"/>
      <c r="G23" s="54"/>
      <c r="H23" s="54"/>
      <c r="I23" s="54"/>
      <c r="J23" s="54"/>
      <c r="K23" s="133"/>
      <c r="L23" s="133"/>
      <c r="M23" s="133"/>
    </row>
  </sheetData>
  <sheetProtection/>
  <mergeCells count="1">
    <mergeCell ref="A1:M1"/>
  </mergeCells>
  <printOptions/>
  <pageMargins left="0.17" right="0.15" top="0.59" bottom="0.53" header="0.32" footer="0.29"/>
  <pageSetup horizontalDpi="120" verticalDpi="120" orientation="landscape" paperSize="5" r:id="rId1"/>
  <headerFooter alignWithMargins="0">
    <oddFooter>&amp;L
&amp;R&amp;"Angsana New,ตัวเอียง"&amp;8&amp;F--&amp;A--วันที่&amp;D--หน้า&amp;P/&amp;N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234"/>
  <sheetViews>
    <sheetView zoomScale="120" zoomScaleNormal="120" zoomScalePageLayoutView="0" workbookViewId="0" topLeftCell="C1">
      <selection activeCell="H15" sqref="H15"/>
    </sheetView>
  </sheetViews>
  <sheetFormatPr defaultColWidth="10.66015625" defaultRowHeight="18" customHeight="1"/>
  <cols>
    <col min="1" max="1" width="5" style="63" customWidth="1"/>
    <col min="2" max="2" width="37.66015625" style="63" customWidth="1"/>
    <col min="3" max="3" width="14.66015625" style="63" customWidth="1"/>
    <col min="4" max="13" width="14.16015625" style="63" customWidth="1"/>
    <col min="14" max="16384" width="10.66015625" style="63" customWidth="1"/>
  </cols>
  <sheetData>
    <row r="1" spans="1:13" s="64" customFormat="1" ht="24.75" customHeight="1">
      <c r="A1" s="169" t="s">
        <v>129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</row>
    <row r="2" spans="1:13" s="94" customFormat="1" ht="18" customHeight="1">
      <c r="A2" s="113"/>
      <c r="B2" s="86"/>
      <c r="C2" s="86"/>
      <c r="D2" s="87"/>
      <c r="E2" s="87"/>
      <c r="F2" s="87"/>
      <c r="G2" s="87"/>
      <c r="H2" s="87"/>
      <c r="I2" s="87"/>
      <c r="J2" s="87"/>
      <c r="K2" s="87"/>
      <c r="L2" s="87"/>
      <c r="M2" s="87"/>
    </row>
    <row r="3" spans="1:13" s="94" customFormat="1" ht="18" customHeight="1">
      <c r="A3" s="170" t="s">
        <v>54</v>
      </c>
      <c r="B3" s="171"/>
      <c r="C3" s="92" t="s">
        <v>1</v>
      </c>
      <c r="D3" s="92" t="s">
        <v>55</v>
      </c>
      <c r="E3" s="92" t="s">
        <v>2</v>
      </c>
      <c r="F3" s="92" t="s">
        <v>56</v>
      </c>
      <c r="G3" s="92" t="s">
        <v>3</v>
      </c>
      <c r="H3" s="92" t="s">
        <v>2</v>
      </c>
      <c r="I3" s="92" t="s">
        <v>57</v>
      </c>
      <c r="J3" s="93" t="s">
        <v>4</v>
      </c>
      <c r="K3" s="93" t="s">
        <v>58</v>
      </c>
      <c r="L3" s="93" t="s">
        <v>59</v>
      </c>
      <c r="M3" s="93" t="s">
        <v>7</v>
      </c>
    </row>
    <row r="4" spans="1:13" s="94" customFormat="1" ht="18" customHeight="1">
      <c r="A4" s="95"/>
      <c r="B4" s="96"/>
      <c r="C4" s="96"/>
      <c r="D4" s="97"/>
      <c r="E4" s="97" t="s">
        <v>6</v>
      </c>
      <c r="F4" s="97" t="s">
        <v>8</v>
      </c>
      <c r="G4" s="97" t="s">
        <v>60</v>
      </c>
      <c r="H4" s="97" t="s">
        <v>61</v>
      </c>
      <c r="I4" s="97" t="s">
        <v>8</v>
      </c>
      <c r="J4" s="98"/>
      <c r="K4" s="98" t="s">
        <v>10</v>
      </c>
      <c r="L4" s="98"/>
      <c r="M4" s="98"/>
    </row>
    <row r="5" spans="1:13" s="94" customFormat="1" ht="18" customHeight="1">
      <c r="A5" s="95"/>
      <c r="B5" s="96"/>
      <c r="C5" s="96"/>
      <c r="D5" s="97"/>
      <c r="E5" s="97"/>
      <c r="F5" s="97"/>
      <c r="G5" s="97"/>
      <c r="H5" s="97"/>
      <c r="I5" s="97"/>
      <c r="J5" s="98"/>
      <c r="K5" s="98" t="s">
        <v>62</v>
      </c>
      <c r="L5" s="98" t="s">
        <v>63</v>
      </c>
      <c r="M5" s="98" t="s">
        <v>64</v>
      </c>
    </row>
    <row r="6" spans="1:13" s="94" customFormat="1" ht="18" customHeight="1">
      <c r="A6" s="99"/>
      <c r="B6" s="100"/>
      <c r="C6" s="101" t="s">
        <v>28</v>
      </c>
      <c r="D6" s="102" t="s">
        <v>29</v>
      </c>
      <c r="E6" s="102" t="s">
        <v>35</v>
      </c>
      <c r="F6" s="102" t="s">
        <v>65</v>
      </c>
      <c r="G6" s="103" t="s">
        <v>30</v>
      </c>
      <c r="H6" s="103" t="s">
        <v>31</v>
      </c>
      <c r="I6" s="102" t="s">
        <v>66</v>
      </c>
      <c r="J6" s="103" t="s">
        <v>32</v>
      </c>
      <c r="K6" s="102" t="s">
        <v>67</v>
      </c>
      <c r="L6" s="102" t="s">
        <v>68</v>
      </c>
      <c r="M6" s="102" t="s">
        <v>69</v>
      </c>
    </row>
    <row r="7" spans="1:13" s="88" customFormat="1" ht="18" customHeight="1">
      <c r="A7" s="104" t="s">
        <v>70</v>
      </c>
      <c r="B7" s="105"/>
      <c r="C7" s="134">
        <f>SUM(C8:C11)</f>
        <v>160813900</v>
      </c>
      <c r="D7" s="134">
        <f aca="true" t="shared" si="0" ref="D7:M7">SUM(D8:D11)</f>
        <v>160813900</v>
      </c>
      <c r="E7" s="134">
        <f t="shared" si="0"/>
        <v>0</v>
      </c>
      <c r="F7" s="134">
        <f t="shared" si="0"/>
        <v>160813900</v>
      </c>
      <c r="G7" s="134">
        <f t="shared" si="0"/>
        <v>89249661.4</v>
      </c>
      <c r="H7" s="134">
        <f t="shared" si="0"/>
        <v>0</v>
      </c>
      <c r="I7" s="134">
        <f t="shared" si="0"/>
        <v>89249661.4</v>
      </c>
      <c r="J7" s="134">
        <f t="shared" si="0"/>
        <v>47275040.089999996</v>
      </c>
      <c r="K7" s="134">
        <f t="shared" si="0"/>
        <v>41974621.31</v>
      </c>
      <c r="L7" s="134">
        <f t="shared" si="0"/>
        <v>71564238.6</v>
      </c>
      <c r="M7" s="134">
        <f t="shared" si="0"/>
        <v>0</v>
      </c>
    </row>
    <row r="8" spans="1:13" s="88" customFormat="1" ht="18" customHeight="1">
      <c r="A8" s="107">
        <v>1</v>
      </c>
      <c r="B8" s="107" t="s">
        <v>71</v>
      </c>
      <c r="C8" s="108">
        <f>+C36+C64+C92+C120+C148+C176+C204+C231</f>
        <v>18603500</v>
      </c>
      <c r="D8" s="108">
        <f aca="true" t="shared" si="1" ref="D8:M8">+D36+D64+D92+D120+D148+D176+D204+D231</f>
        <v>18603500</v>
      </c>
      <c r="E8" s="108">
        <f t="shared" si="1"/>
        <v>0</v>
      </c>
      <c r="F8" s="108">
        <f t="shared" si="1"/>
        <v>18603500</v>
      </c>
      <c r="G8" s="108">
        <f t="shared" si="1"/>
        <v>10088500</v>
      </c>
      <c r="H8" s="108">
        <f t="shared" si="1"/>
        <v>-576000</v>
      </c>
      <c r="I8" s="108">
        <f t="shared" si="1"/>
        <v>9512500</v>
      </c>
      <c r="J8" s="108">
        <f t="shared" si="1"/>
        <v>3953394.09</v>
      </c>
      <c r="K8" s="108">
        <f t="shared" si="1"/>
        <v>5559105.91</v>
      </c>
      <c r="L8" s="108">
        <f t="shared" si="1"/>
        <v>8515000</v>
      </c>
      <c r="M8" s="108">
        <f t="shared" si="1"/>
        <v>0</v>
      </c>
    </row>
    <row r="9" spans="1:13" s="88" customFormat="1" ht="18" customHeight="1">
      <c r="A9" s="109">
        <v>2</v>
      </c>
      <c r="B9" s="109" t="s">
        <v>72</v>
      </c>
      <c r="C9" s="135">
        <f aca="true" t="shared" si="2" ref="C9:M11">+C37+C65+C93+C121+C149+C177+C205+C232</f>
        <v>63077500</v>
      </c>
      <c r="D9" s="135">
        <f t="shared" si="2"/>
        <v>63077500</v>
      </c>
      <c r="E9" s="135">
        <f t="shared" si="2"/>
        <v>0</v>
      </c>
      <c r="F9" s="135">
        <f t="shared" si="2"/>
        <v>63077500</v>
      </c>
      <c r="G9" s="135">
        <f t="shared" si="2"/>
        <v>21467100</v>
      </c>
      <c r="H9" s="135">
        <f t="shared" si="2"/>
        <v>-1221500</v>
      </c>
      <c r="I9" s="135">
        <f t="shared" si="2"/>
        <v>20245600</v>
      </c>
      <c r="J9" s="135">
        <f t="shared" si="2"/>
        <v>8923689.43</v>
      </c>
      <c r="K9" s="135">
        <f t="shared" si="2"/>
        <v>11321910.569999998</v>
      </c>
      <c r="L9" s="135">
        <f t="shared" si="2"/>
        <v>41610400</v>
      </c>
      <c r="M9" s="135">
        <f t="shared" si="2"/>
        <v>0</v>
      </c>
    </row>
    <row r="10" spans="1:13" s="88" customFormat="1" ht="18" customHeight="1">
      <c r="A10" s="109">
        <v>3</v>
      </c>
      <c r="B10" s="109" t="s">
        <v>73</v>
      </c>
      <c r="C10" s="135">
        <f t="shared" si="2"/>
        <v>6560000</v>
      </c>
      <c r="D10" s="135">
        <f t="shared" si="2"/>
        <v>6560000</v>
      </c>
      <c r="E10" s="135">
        <f t="shared" si="2"/>
        <v>0</v>
      </c>
      <c r="F10" s="135">
        <f t="shared" si="2"/>
        <v>6560000</v>
      </c>
      <c r="G10" s="135">
        <f t="shared" si="2"/>
        <v>6560000</v>
      </c>
      <c r="H10" s="135">
        <f t="shared" si="2"/>
        <v>-585500</v>
      </c>
      <c r="I10" s="135">
        <f t="shared" si="2"/>
        <v>5974500</v>
      </c>
      <c r="J10" s="135">
        <f t="shared" si="2"/>
        <v>1724953.9999999998</v>
      </c>
      <c r="K10" s="135">
        <f t="shared" si="2"/>
        <v>4249546</v>
      </c>
      <c r="L10" s="135">
        <f t="shared" si="2"/>
        <v>0</v>
      </c>
      <c r="M10" s="135">
        <f t="shared" si="2"/>
        <v>0</v>
      </c>
    </row>
    <row r="11" spans="1:13" s="88" customFormat="1" ht="18" customHeight="1">
      <c r="A11" s="111">
        <v>4</v>
      </c>
      <c r="B11" s="111" t="s">
        <v>90</v>
      </c>
      <c r="C11" s="157">
        <f t="shared" si="2"/>
        <v>72572900</v>
      </c>
      <c r="D11" s="157">
        <f t="shared" si="2"/>
        <v>72572900</v>
      </c>
      <c r="E11" s="157">
        <f t="shared" si="2"/>
        <v>0</v>
      </c>
      <c r="F11" s="157">
        <f t="shared" si="2"/>
        <v>72572900</v>
      </c>
      <c r="G11" s="157">
        <f t="shared" si="2"/>
        <v>51134061.4</v>
      </c>
      <c r="H11" s="157">
        <f t="shared" si="2"/>
        <v>2383000</v>
      </c>
      <c r="I11" s="157">
        <f t="shared" si="2"/>
        <v>53517061.4</v>
      </c>
      <c r="J11" s="157">
        <f t="shared" si="2"/>
        <v>32673002.569999997</v>
      </c>
      <c r="K11" s="157">
        <f t="shared" si="2"/>
        <v>20844058.830000002</v>
      </c>
      <c r="L11" s="157">
        <f t="shared" si="2"/>
        <v>21438838.6</v>
      </c>
      <c r="M11" s="157">
        <f t="shared" si="2"/>
        <v>0</v>
      </c>
    </row>
    <row r="12" spans="1:13" s="88" customFormat="1" ht="18" customHeight="1">
      <c r="A12" s="113"/>
      <c r="B12" s="86"/>
      <c r="C12" s="86"/>
      <c r="D12" s="87"/>
      <c r="E12" s="87"/>
      <c r="F12" s="87"/>
      <c r="G12" s="87"/>
      <c r="H12" s="87"/>
      <c r="I12" s="87"/>
      <c r="J12" s="87"/>
      <c r="K12" s="87"/>
      <c r="L12" s="87"/>
      <c r="M12" s="87"/>
    </row>
    <row r="13" spans="1:13" s="94" customFormat="1" ht="18" customHeight="1">
      <c r="A13" s="113"/>
      <c r="B13" s="86"/>
      <c r="C13" s="86"/>
      <c r="D13" s="87"/>
      <c r="E13" s="87"/>
      <c r="F13" s="87"/>
      <c r="G13" s="87"/>
      <c r="H13" s="87"/>
      <c r="I13" s="87"/>
      <c r="J13" s="87"/>
      <c r="K13" s="87"/>
      <c r="L13" s="87"/>
      <c r="M13" s="87"/>
    </row>
    <row r="14" spans="1:13" s="94" customFormat="1" ht="18" customHeight="1">
      <c r="A14" s="113"/>
      <c r="B14" s="86"/>
      <c r="C14" s="86"/>
      <c r="D14" s="87"/>
      <c r="E14" s="87"/>
      <c r="F14" s="87"/>
      <c r="G14" s="87"/>
      <c r="H14" s="87"/>
      <c r="I14" s="87"/>
      <c r="J14" s="87"/>
      <c r="K14" s="87"/>
      <c r="L14" s="87"/>
      <c r="M14" s="87"/>
    </row>
    <row r="15" spans="1:13" s="94" customFormat="1" ht="18" customHeight="1">
      <c r="A15" s="113"/>
      <c r="B15" s="86"/>
      <c r="C15" s="86"/>
      <c r="D15" s="87"/>
      <c r="E15" s="87"/>
      <c r="F15" s="87"/>
      <c r="G15" s="87"/>
      <c r="H15" s="87"/>
      <c r="I15" s="87"/>
      <c r="J15" s="87"/>
      <c r="K15" s="87"/>
      <c r="L15" s="87"/>
      <c r="M15" s="87"/>
    </row>
    <row r="16" spans="1:13" s="94" customFormat="1" ht="18" customHeight="1">
      <c r="A16" s="113"/>
      <c r="B16" s="86"/>
      <c r="C16" s="86"/>
      <c r="D16" s="87"/>
      <c r="E16" s="87"/>
      <c r="F16" s="87"/>
      <c r="G16" s="87"/>
      <c r="H16" s="87"/>
      <c r="I16" s="87"/>
      <c r="J16" s="87"/>
      <c r="K16" s="87"/>
      <c r="L16" s="87"/>
      <c r="M16" s="87"/>
    </row>
    <row r="17" spans="1:13" s="94" customFormat="1" ht="18" customHeight="1">
      <c r="A17" s="113"/>
      <c r="B17" s="86"/>
      <c r="C17" s="86"/>
      <c r="D17" s="87"/>
      <c r="E17" s="87"/>
      <c r="F17" s="87"/>
      <c r="G17" s="87"/>
      <c r="H17" s="87"/>
      <c r="I17" s="87"/>
      <c r="J17" s="87"/>
      <c r="K17" s="87"/>
      <c r="L17" s="87"/>
      <c r="M17" s="87"/>
    </row>
    <row r="29" spans="1:13" s="88" customFormat="1" ht="24.75" customHeight="1" hidden="1">
      <c r="A29" s="136" t="s">
        <v>91</v>
      </c>
      <c r="B29" s="86"/>
      <c r="C29" s="86"/>
      <c r="D29" s="87"/>
      <c r="E29" s="87"/>
      <c r="F29" s="87"/>
      <c r="G29" s="87"/>
      <c r="H29" s="87"/>
      <c r="I29" s="87"/>
      <c r="J29" s="87"/>
      <c r="K29" s="87"/>
      <c r="L29" s="87"/>
      <c r="M29" s="87"/>
    </row>
    <row r="30" spans="1:13" s="88" customFormat="1" ht="18" customHeight="1" hidden="1">
      <c r="A30" s="89"/>
      <c r="B30" s="90"/>
      <c r="C30" s="90"/>
      <c r="D30" s="91"/>
      <c r="E30" s="91"/>
      <c r="F30" s="91"/>
      <c r="G30" s="91"/>
      <c r="H30" s="91"/>
      <c r="I30" s="91"/>
      <c r="J30" s="91"/>
      <c r="K30" s="91"/>
      <c r="L30" s="91"/>
      <c r="M30" s="91"/>
    </row>
    <row r="31" spans="1:13" s="94" customFormat="1" ht="18" customHeight="1" hidden="1">
      <c r="A31" s="170" t="s">
        <v>54</v>
      </c>
      <c r="B31" s="171"/>
      <c r="C31" s="92" t="s">
        <v>1</v>
      </c>
      <c r="D31" s="92" t="s">
        <v>55</v>
      </c>
      <c r="E31" s="92" t="s">
        <v>2</v>
      </c>
      <c r="F31" s="92" t="s">
        <v>56</v>
      </c>
      <c r="G31" s="92" t="s">
        <v>3</v>
      </c>
      <c r="H31" s="92" t="s">
        <v>2</v>
      </c>
      <c r="I31" s="92" t="s">
        <v>57</v>
      </c>
      <c r="J31" s="93" t="s">
        <v>4</v>
      </c>
      <c r="K31" s="93" t="s">
        <v>58</v>
      </c>
      <c r="L31" s="93" t="s">
        <v>59</v>
      </c>
      <c r="M31" s="93" t="s">
        <v>7</v>
      </c>
    </row>
    <row r="32" spans="1:13" s="94" customFormat="1" ht="18" customHeight="1" hidden="1">
      <c r="A32" s="95"/>
      <c r="B32" s="96"/>
      <c r="C32" s="96"/>
      <c r="D32" s="97"/>
      <c r="E32" s="97" t="s">
        <v>6</v>
      </c>
      <c r="F32" s="97" t="s">
        <v>8</v>
      </c>
      <c r="G32" s="97" t="s">
        <v>60</v>
      </c>
      <c r="H32" s="97" t="s">
        <v>61</v>
      </c>
      <c r="I32" s="97" t="s">
        <v>8</v>
      </c>
      <c r="J32" s="98"/>
      <c r="K32" s="98" t="s">
        <v>10</v>
      </c>
      <c r="L32" s="98"/>
      <c r="M32" s="98"/>
    </row>
    <row r="33" spans="1:13" s="94" customFormat="1" ht="18" customHeight="1" hidden="1">
      <c r="A33" s="95"/>
      <c r="B33" s="96"/>
      <c r="C33" s="96"/>
      <c r="D33" s="97"/>
      <c r="E33" s="97"/>
      <c r="F33" s="97"/>
      <c r="G33" s="97"/>
      <c r="H33" s="97"/>
      <c r="I33" s="97"/>
      <c r="J33" s="98"/>
      <c r="K33" s="98" t="s">
        <v>62</v>
      </c>
      <c r="L33" s="98" t="s">
        <v>63</v>
      </c>
      <c r="M33" s="98" t="s">
        <v>64</v>
      </c>
    </row>
    <row r="34" spans="1:13" s="94" customFormat="1" ht="18" customHeight="1" hidden="1">
      <c r="A34" s="99"/>
      <c r="B34" s="100"/>
      <c r="C34" s="101" t="s">
        <v>28</v>
      </c>
      <c r="D34" s="102" t="s">
        <v>29</v>
      </c>
      <c r="E34" s="102" t="s">
        <v>35</v>
      </c>
      <c r="F34" s="102" t="s">
        <v>65</v>
      </c>
      <c r="G34" s="103" t="s">
        <v>30</v>
      </c>
      <c r="H34" s="103" t="s">
        <v>31</v>
      </c>
      <c r="I34" s="102" t="s">
        <v>66</v>
      </c>
      <c r="J34" s="103" t="s">
        <v>32</v>
      </c>
      <c r="K34" s="102" t="s">
        <v>67</v>
      </c>
      <c r="L34" s="102" t="s">
        <v>68</v>
      </c>
      <c r="M34" s="102" t="s">
        <v>69</v>
      </c>
    </row>
    <row r="35" spans="1:13" s="94" customFormat="1" ht="18" customHeight="1" hidden="1">
      <c r="A35" s="104" t="s">
        <v>70</v>
      </c>
      <c r="B35" s="105"/>
      <c r="C35" s="134">
        <f>SUM(C36:C39)</f>
        <v>40579100</v>
      </c>
      <c r="D35" s="134">
        <f aca="true" t="shared" si="3" ref="D35:M35">SUM(D36:D39)</f>
        <v>40579100</v>
      </c>
      <c r="E35" s="134">
        <f t="shared" si="3"/>
        <v>0</v>
      </c>
      <c r="F35" s="134">
        <f t="shared" si="3"/>
        <v>40579100</v>
      </c>
      <c r="G35" s="134">
        <f t="shared" si="3"/>
        <v>19140261.4</v>
      </c>
      <c r="H35" s="134">
        <f t="shared" si="3"/>
        <v>0</v>
      </c>
      <c r="I35" s="134">
        <f t="shared" si="3"/>
        <v>19140261.4</v>
      </c>
      <c r="J35" s="134">
        <f t="shared" si="3"/>
        <v>18947408.9</v>
      </c>
      <c r="K35" s="134">
        <f t="shared" si="3"/>
        <v>192852.5</v>
      </c>
      <c r="L35" s="134">
        <f t="shared" si="3"/>
        <v>21438838.6</v>
      </c>
      <c r="M35" s="134">
        <f t="shared" si="3"/>
        <v>0</v>
      </c>
    </row>
    <row r="36" spans="1:13" s="88" customFormat="1" ht="18" customHeight="1" hidden="1">
      <c r="A36" s="107">
        <v>1</v>
      </c>
      <c r="B36" s="107" t="s">
        <v>71</v>
      </c>
      <c r="C36" s="135">
        <f>+'[1]กิจกรรม'!C8</f>
        <v>0</v>
      </c>
      <c r="D36" s="135">
        <f>+'[1]กิจกรรม'!D8</f>
        <v>0</v>
      </c>
      <c r="E36" s="135">
        <f>+'[1]กิจกรรม'!E8</f>
        <v>0</v>
      </c>
      <c r="F36" s="135">
        <f>+'[1]กิจกรรม'!F8</f>
        <v>0</v>
      </c>
      <c r="G36" s="135">
        <f>+'[1]กิจกรรม'!G8</f>
        <v>0</v>
      </c>
      <c r="H36" s="135">
        <f>+'[1]กิจกรรม'!H8</f>
        <v>0</v>
      </c>
      <c r="I36" s="135">
        <f>+'[1]กิจกรรม'!I8</f>
        <v>0</v>
      </c>
      <c r="J36" s="135">
        <f>+'[1]กิจกรรม'!J8</f>
        <v>0</v>
      </c>
      <c r="K36" s="135">
        <f>+'[1]กิจกรรม'!K8</f>
        <v>0</v>
      </c>
      <c r="L36" s="135">
        <f>+'[1]กิจกรรม'!L8</f>
        <v>0</v>
      </c>
      <c r="M36" s="135">
        <f>+'[1]กิจกรรม'!M8</f>
        <v>0</v>
      </c>
    </row>
    <row r="37" spans="1:13" s="88" customFormat="1" ht="18" customHeight="1" hidden="1">
      <c r="A37" s="109">
        <v>2</v>
      </c>
      <c r="B37" s="109" t="s">
        <v>72</v>
      </c>
      <c r="C37" s="135">
        <f>+'[1]กิจกรรม'!C9</f>
        <v>0</v>
      </c>
      <c r="D37" s="135">
        <f>+'[1]กิจกรรม'!D9</f>
        <v>0</v>
      </c>
      <c r="E37" s="135">
        <f>+'[1]กิจกรรม'!E9</f>
        <v>0</v>
      </c>
      <c r="F37" s="135">
        <f>+'[1]กิจกรรม'!F9</f>
        <v>0</v>
      </c>
      <c r="G37" s="135">
        <f>+'[1]กิจกรรม'!G9</f>
        <v>0</v>
      </c>
      <c r="H37" s="135">
        <f>+'[1]กิจกรรม'!H9</f>
        <v>0</v>
      </c>
      <c r="I37" s="135">
        <f>+'[1]กิจกรรม'!I9</f>
        <v>0</v>
      </c>
      <c r="J37" s="135">
        <f>+'[1]กิจกรรม'!J9</f>
        <v>0</v>
      </c>
      <c r="K37" s="135">
        <f>+'[1]กิจกรรม'!K9</f>
        <v>0</v>
      </c>
      <c r="L37" s="135">
        <f>+'[1]กิจกรรม'!L9</f>
        <v>0</v>
      </c>
      <c r="M37" s="135">
        <f>+'[1]กิจกรรม'!M9</f>
        <v>0</v>
      </c>
    </row>
    <row r="38" spans="1:13" s="88" customFormat="1" ht="18" customHeight="1" hidden="1">
      <c r="A38" s="109">
        <v>3</v>
      </c>
      <c r="B38" s="109" t="s">
        <v>73</v>
      </c>
      <c r="C38" s="135">
        <f>+'[1]กิจกรรม'!C10</f>
        <v>0</v>
      </c>
      <c r="D38" s="135">
        <f>+'[1]กิจกรรม'!D10</f>
        <v>0</v>
      </c>
      <c r="E38" s="135">
        <f>+'[1]กิจกรรม'!E10</f>
        <v>0</v>
      </c>
      <c r="F38" s="135">
        <f>+'[1]กิจกรรม'!F10</f>
        <v>0</v>
      </c>
      <c r="G38" s="135">
        <f>+'[1]กิจกรรม'!G10</f>
        <v>0</v>
      </c>
      <c r="H38" s="135">
        <f>+'[1]กิจกรรม'!H10</f>
        <v>0</v>
      </c>
      <c r="I38" s="135">
        <f>+'[1]กิจกรรม'!I10</f>
        <v>0</v>
      </c>
      <c r="J38" s="135">
        <f>+'[1]กิจกรรม'!J10</f>
        <v>0</v>
      </c>
      <c r="K38" s="135">
        <f>+'[1]กิจกรรม'!K10</f>
        <v>0</v>
      </c>
      <c r="L38" s="135">
        <f>+'[1]กิจกรรม'!L10</f>
        <v>0</v>
      </c>
      <c r="M38" s="135">
        <f>+'[1]กิจกรรม'!M10</f>
        <v>0</v>
      </c>
    </row>
    <row r="39" spans="1:13" s="88" customFormat="1" ht="18" customHeight="1" hidden="1">
      <c r="A39" s="111">
        <v>4</v>
      </c>
      <c r="B39" s="111" t="s">
        <v>90</v>
      </c>
      <c r="C39" s="112">
        <f>+'[1]กิจกรรม'!C11</f>
        <v>40579100</v>
      </c>
      <c r="D39" s="112">
        <f>+'[1]กิจกรรม'!D11</f>
        <v>40579100</v>
      </c>
      <c r="E39" s="112">
        <f>+'[1]กิจกรรม'!E11</f>
        <v>0</v>
      </c>
      <c r="F39" s="112">
        <f>+'[1]กิจกรรม'!F11</f>
        <v>40579100</v>
      </c>
      <c r="G39" s="112">
        <f>+'[1]กิจกรรม'!G11</f>
        <v>19140261.4</v>
      </c>
      <c r="H39" s="112">
        <f>+'[1]กิจกรรม'!H11</f>
        <v>0</v>
      </c>
      <c r="I39" s="112">
        <f>+'[1]กิจกรรม'!I11</f>
        <v>19140261.4</v>
      </c>
      <c r="J39" s="112">
        <f>+'[1]กิจกรรม'!J11</f>
        <v>18947408.9</v>
      </c>
      <c r="K39" s="112">
        <f>+'[1]กิจกรรม'!K11</f>
        <v>192852.5</v>
      </c>
      <c r="L39" s="112">
        <f>+'[1]กิจกรรม'!L11</f>
        <v>21438838.6</v>
      </c>
      <c r="M39" s="112">
        <f>+'[1]กิจกรรม'!M11</f>
        <v>0</v>
      </c>
    </row>
    <row r="40" ht="18" customHeight="1" hidden="1"/>
    <row r="41" ht="18" customHeight="1" hidden="1"/>
    <row r="42" ht="18" customHeight="1" hidden="1"/>
    <row r="43" ht="18" customHeight="1" hidden="1"/>
    <row r="44" ht="18" customHeight="1" hidden="1"/>
    <row r="45" ht="18" customHeight="1" hidden="1"/>
    <row r="46" ht="18" customHeight="1" hidden="1"/>
    <row r="47" ht="18" customHeight="1" hidden="1"/>
    <row r="48" ht="18" customHeight="1" hidden="1"/>
    <row r="49" ht="18" customHeight="1" hidden="1"/>
    <row r="50" ht="18" customHeight="1" hidden="1"/>
    <row r="51" ht="18" customHeight="1" hidden="1"/>
    <row r="52" ht="18" customHeight="1" hidden="1"/>
    <row r="53" ht="18" customHeight="1" hidden="1"/>
    <row r="54" ht="18" customHeight="1" hidden="1"/>
    <row r="55" ht="18" customHeight="1" hidden="1"/>
    <row r="56" ht="18" customHeight="1" hidden="1"/>
    <row r="57" spans="1:13" s="88" customFormat="1" ht="24.75" customHeight="1" hidden="1">
      <c r="A57" s="136" t="s">
        <v>92</v>
      </c>
      <c r="B57" s="86"/>
      <c r="C57" s="86"/>
      <c r="D57" s="87"/>
      <c r="E57" s="87"/>
      <c r="F57" s="87"/>
      <c r="G57" s="87"/>
      <c r="H57" s="87"/>
      <c r="I57" s="87"/>
      <c r="J57" s="87"/>
      <c r="K57" s="87"/>
      <c r="L57" s="87"/>
      <c r="M57" s="87"/>
    </row>
    <row r="58" spans="1:13" s="88" customFormat="1" ht="18" customHeight="1" hidden="1">
      <c r="A58" s="89"/>
      <c r="B58" s="90"/>
      <c r="C58" s="90"/>
      <c r="D58" s="91"/>
      <c r="E58" s="91"/>
      <c r="F58" s="91"/>
      <c r="G58" s="91"/>
      <c r="H58" s="91"/>
      <c r="I58" s="91"/>
      <c r="J58" s="91"/>
      <c r="K58" s="91"/>
      <c r="L58" s="91"/>
      <c r="M58" s="91"/>
    </row>
    <row r="59" spans="1:13" s="94" customFormat="1" ht="18" customHeight="1" hidden="1">
      <c r="A59" s="170" t="s">
        <v>54</v>
      </c>
      <c r="B59" s="171"/>
      <c r="C59" s="92" t="s">
        <v>1</v>
      </c>
      <c r="D59" s="92" t="s">
        <v>55</v>
      </c>
      <c r="E59" s="92" t="s">
        <v>2</v>
      </c>
      <c r="F59" s="92" t="s">
        <v>56</v>
      </c>
      <c r="G59" s="92" t="s">
        <v>3</v>
      </c>
      <c r="H59" s="92" t="s">
        <v>2</v>
      </c>
      <c r="I59" s="92" t="s">
        <v>57</v>
      </c>
      <c r="J59" s="93" t="s">
        <v>4</v>
      </c>
      <c r="K59" s="93" t="s">
        <v>58</v>
      </c>
      <c r="L59" s="93" t="s">
        <v>59</v>
      </c>
      <c r="M59" s="93" t="s">
        <v>7</v>
      </c>
    </row>
    <row r="60" spans="1:13" s="94" customFormat="1" ht="18" customHeight="1" hidden="1">
      <c r="A60" s="95"/>
      <c r="B60" s="96"/>
      <c r="C60" s="96"/>
      <c r="D60" s="97"/>
      <c r="E60" s="97" t="s">
        <v>6</v>
      </c>
      <c r="F60" s="97" t="s">
        <v>8</v>
      </c>
      <c r="G60" s="97" t="s">
        <v>60</v>
      </c>
      <c r="H60" s="97" t="s">
        <v>61</v>
      </c>
      <c r="I60" s="97" t="s">
        <v>8</v>
      </c>
      <c r="J60" s="98"/>
      <c r="K60" s="98" t="s">
        <v>10</v>
      </c>
      <c r="L60" s="98"/>
      <c r="M60" s="98"/>
    </row>
    <row r="61" spans="1:13" s="94" customFormat="1" ht="18" customHeight="1" hidden="1">
      <c r="A61" s="95"/>
      <c r="B61" s="96"/>
      <c r="C61" s="96"/>
      <c r="D61" s="97"/>
      <c r="E61" s="97"/>
      <c r="F61" s="97"/>
      <c r="G61" s="97"/>
      <c r="H61" s="97"/>
      <c r="I61" s="97"/>
      <c r="J61" s="98"/>
      <c r="K61" s="98" t="s">
        <v>62</v>
      </c>
      <c r="L61" s="98" t="s">
        <v>63</v>
      </c>
      <c r="M61" s="98" t="s">
        <v>64</v>
      </c>
    </row>
    <row r="62" spans="1:13" s="94" customFormat="1" ht="18" customHeight="1" hidden="1">
      <c r="A62" s="99"/>
      <c r="B62" s="100"/>
      <c r="C62" s="101" t="s">
        <v>28</v>
      </c>
      <c r="D62" s="102" t="s">
        <v>29</v>
      </c>
      <c r="E62" s="102" t="s">
        <v>35</v>
      </c>
      <c r="F62" s="102" t="s">
        <v>65</v>
      </c>
      <c r="G62" s="103" t="s">
        <v>30</v>
      </c>
      <c r="H62" s="103" t="s">
        <v>31</v>
      </c>
      <c r="I62" s="102" t="s">
        <v>66</v>
      </c>
      <c r="J62" s="103" t="s">
        <v>32</v>
      </c>
      <c r="K62" s="102" t="s">
        <v>67</v>
      </c>
      <c r="L62" s="102" t="s">
        <v>93</v>
      </c>
      <c r="M62" s="102" t="s">
        <v>69</v>
      </c>
    </row>
    <row r="63" spans="1:13" s="94" customFormat="1" ht="18" customHeight="1" hidden="1">
      <c r="A63" s="104" t="s">
        <v>70</v>
      </c>
      <c r="B63" s="105"/>
      <c r="C63" s="106">
        <f aca="true" t="shared" si="4" ref="C63:M63">SUM(C64:C67)</f>
        <v>18009800</v>
      </c>
      <c r="D63" s="106">
        <f t="shared" si="4"/>
        <v>18009800</v>
      </c>
      <c r="E63" s="106">
        <f t="shared" si="4"/>
        <v>0</v>
      </c>
      <c r="F63" s="106">
        <f t="shared" si="4"/>
        <v>18009800</v>
      </c>
      <c r="G63" s="106">
        <f t="shared" si="4"/>
        <v>18009800</v>
      </c>
      <c r="H63" s="106">
        <f t="shared" si="4"/>
        <v>2933300</v>
      </c>
      <c r="I63" s="106">
        <f t="shared" si="4"/>
        <v>20943100</v>
      </c>
      <c r="J63" s="106">
        <f t="shared" si="4"/>
        <v>7655756.189999999</v>
      </c>
      <c r="K63" s="106">
        <f t="shared" si="4"/>
        <v>13287343.810000002</v>
      </c>
      <c r="L63" s="106">
        <f t="shared" si="4"/>
        <v>0</v>
      </c>
      <c r="M63" s="106">
        <f t="shared" si="4"/>
        <v>0</v>
      </c>
    </row>
    <row r="64" spans="1:13" s="88" customFormat="1" ht="18" customHeight="1" hidden="1">
      <c r="A64" s="107">
        <v>1</v>
      </c>
      <c r="B64" s="107" t="s">
        <v>71</v>
      </c>
      <c r="C64" s="108">
        <f>+'[2]สรุปกิจกรรม'!C8</f>
        <v>0</v>
      </c>
      <c r="D64" s="108">
        <f>+'[2]สรุปกิจกรรม'!D8</f>
        <v>0</v>
      </c>
      <c r="E64" s="108">
        <f>+'[2]สรุปกิจกรรม'!E8</f>
        <v>0</v>
      </c>
      <c r="F64" s="108">
        <f>+'[2]สรุปกิจกรรม'!F8</f>
        <v>0</v>
      </c>
      <c r="G64" s="108">
        <f>+'[2]สรุปกิจกรรม'!G8</f>
        <v>0</v>
      </c>
      <c r="H64" s="108">
        <f>+'[2]สรุปกิจกรรม'!H8</f>
        <v>0</v>
      </c>
      <c r="I64" s="108">
        <f>+'[2]สรุปกิจกรรม'!I8</f>
        <v>0</v>
      </c>
      <c r="J64" s="108">
        <f>+'[2]สรุปกิจกรรม'!J8</f>
        <v>0</v>
      </c>
      <c r="K64" s="108">
        <f>+'[2]สรุปกิจกรรม'!K8</f>
        <v>0</v>
      </c>
      <c r="L64" s="108">
        <f>+'[2]สรุปกิจกรรม'!L8</f>
        <v>0</v>
      </c>
      <c r="M64" s="108">
        <f>+'[2]สรุปกิจกรรม'!M8</f>
        <v>0</v>
      </c>
    </row>
    <row r="65" spans="1:13" s="88" customFormat="1" ht="18" customHeight="1" hidden="1">
      <c r="A65" s="109">
        <v>2</v>
      </c>
      <c r="B65" s="109" t="s">
        <v>72</v>
      </c>
      <c r="C65" s="110">
        <f>+'[2]สรุปกิจกรรม'!C9</f>
        <v>0</v>
      </c>
      <c r="D65" s="110">
        <f>+'[2]สรุปกิจกรรม'!D9</f>
        <v>0</v>
      </c>
      <c r="E65" s="110">
        <f>+'[2]สรุปกิจกรรม'!E9</f>
        <v>0</v>
      </c>
      <c r="F65" s="110">
        <f>+'[2]สรุปกิจกรรม'!F9</f>
        <v>0</v>
      </c>
      <c r="G65" s="110">
        <f>+'[2]สรุปกิจกรรม'!G9</f>
        <v>0</v>
      </c>
      <c r="H65" s="110">
        <f>+'[2]สรุปกิจกรรม'!H9</f>
        <v>0</v>
      </c>
      <c r="I65" s="110">
        <f>+'[2]สรุปกิจกรรม'!I9</f>
        <v>0</v>
      </c>
      <c r="J65" s="110">
        <f>+'[2]สรุปกิจกรรม'!J9</f>
        <v>0</v>
      </c>
      <c r="K65" s="110">
        <f>+'[2]สรุปกิจกรรม'!K9</f>
        <v>0</v>
      </c>
      <c r="L65" s="110">
        <f>+'[2]สรุปกิจกรรม'!L9</f>
        <v>0</v>
      </c>
      <c r="M65" s="110">
        <f>+'[2]สรุปกิจกรรม'!M9</f>
        <v>0</v>
      </c>
    </row>
    <row r="66" spans="1:13" s="88" customFormat="1" ht="18" customHeight="1" hidden="1">
      <c r="A66" s="109">
        <v>3</v>
      </c>
      <c r="B66" s="109" t="s">
        <v>73</v>
      </c>
      <c r="C66" s="110">
        <f>+'[2]สรุปกิจกรรม'!C10</f>
        <v>0</v>
      </c>
      <c r="D66" s="110">
        <f>+'[2]สรุปกิจกรรม'!D10</f>
        <v>0</v>
      </c>
      <c r="E66" s="110">
        <f>+'[2]สรุปกิจกรรม'!E10</f>
        <v>0</v>
      </c>
      <c r="F66" s="110">
        <f>+'[2]สรุปกิจกรรม'!F10</f>
        <v>0</v>
      </c>
      <c r="G66" s="110">
        <f>+'[2]สรุปกิจกรรม'!G10</f>
        <v>0</v>
      </c>
      <c r="H66" s="110">
        <f>+'[2]สรุปกิจกรรม'!H10</f>
        <v>0</v>
      </c>
      <c r="I66" s="110">
        <f>+'[2]สรุปกิจกรรม'!I10</f>
        <v>0</v>
      </c>
      <c r="J66" s="110">
        <f>+'[2]สรุปกิจกรรม'!J10</f>
        <v>0</v>
      </c>
      <c r="K66" s="110">
        <f>+'[2]สรุปกิจกรรม'!K10</f>
        <v>0</v>
      </c>
      <c r="L66" s="110">
        <f>+'[2]สรุปกิจกรรม'!L10</f>
        <v>0</v>
      </c>
      <c r="M66" s="110">
        <f>+'[2]สรุปกิจกรรม'!M10</f>
        <v>0</v>
      </c>
    </row>
    <row r="67" spans="1:13" s="88" customFormat="1" ht="18" customHeight="1" hidden="1">
      <c r="A67" s="111">
        <v>4</v>
      </c>
      <c r="B67" s="111" t="s">
        <v>90</v>
      </c>
      <c r="C67" s="112">
        <f>+'[2]สรุปกิจกรรม'!C11</f>
        <v>18009800</v>
      </c>
      <c r="D67" s="112">
        <f>+'[2]สรุปกิจกรรม'!D11</f>
        <v>18009800</v>
      </c>
      <c r="E67" s="112">
        <f>+'[2]สรุปกิจกรรม'!E11</f>
        <v>0</v>
      </c>
      <c r="F67" s="112">
        <f>+'[2]สรุปกิจกรรม'!F11</f>
        <v>18009800</v>
      </c>
      <c r="G67" s="112">
        <f>+'[2]สรุปกิจกรรม'!G11</f>
        <v>18009800</v>
      </c>
      <c r="H67" s="112">
        <f>+'[2]สรุปกิจกรรม'!H11</f>
        <v>2933300</v>
      </c>
      <c r="I67" s="112">
        <f>+'[2]สรุปกิจกรรม'!I11</f>
        <v>20943100</v>
      </c>
      <c r="J67" s="112">
        <f>+'[2]สรุปกิจกรรม'!J11</f>
        <v>7655756.189999999</v>
      </c>
      <c r="K67" s="112">
        <f>+'[2]สรุปกิจกรรม'!K11</f>
        <v>13287343.810000002</v>
      </c>
      <c r="L67" s="112">
        <f>+'[2]สรุปกิจกรรม'!L11</f>
        <v>0</v>
      </c>
      <c r="M67" s="112">
        <f>+'[2]สรุปกิจกรรม'!M11</f>
        <v>0</v>
      </c>
    </row>
    <row r="68" ht="18" customHeight="1" hidden="1"/>
    <row r="69" ht="18" customHeight="1" hidden="1"/>
    <row r="70" ht="18" customHeight="1" hidden="1"/>
    <row r="71" ht="18" customHeight="1" hidden="1"/>
    <row r="72" ht="18" customHeight="1" hidden="1"/>
    <row r="73" ht="18" customHeight="1" hidden="1"/>
    <row r="74" ht="18" customHeight="1" hidden="1"/>
    <row r="75" ht="18" customHeight="1" hidden="1"/>
    <row r="76" ht="18" customHeight="1" hidden="1"/>
    <row r="77" ht="18" customHeight="1" hidden="1"/>
    <row r="78" ht="18" customHeight="1" hidden="1"/>
    <row r="79" ht="18" customHeight="1" hidden="1"/>
    <row r="80" ht="18" customHeight="1" hidden="1"/>
    <row r="81" ht="18" customHeight="1" hidden="1"/>
    <row r="82" ht="18" customHeight="1" hidden="1"/>
    <row r="83" ht="18" customHeight="1" hidden="1"/>
    <row r="84" ht="18" customHeight="1" hidden="1"/>
    <row r="85" spans="1:13" s="88" customFormat="1" ht="24.75" customHeight="1" hidden="1">
      <c r="A85" s="136" t="s">
        <v>94</v>
      </c>
      <c r="B85" s="86"/>
      <c r="C85" s="86"/>
      <c r="D85" s="87"/>
      <c r="E85" s="87"/>
      <c r="F85" s="87"/>
      <c r="G85" s="87"/>
      <c r="H85" s="87"/>
      <c r="I85" s="87"/>
      <c r="J85" s="87"/>
      <c r="K85" s="87"/>
      <c r="L85" s="87"/>
      <c r="M85" s="87"/>
    </row>
    <row r="86" spans="1:13" s="88" customFormat="1" ht="18" customHeight="1" hidden="1">
      <c r="A86" s="89"/>
      <c r="B86" s="90"/>
      <c r="C86" s="90"/>
      <c r="D86" s="91"/>
      <c r="E86" s="91"/>
      <c r="F86" s="91"/>
      <c r="G86" s="91"/>
      <c r="H86" s="91"/>
      <c r="I86" s="91"/>
      <c r="J86" s="91"/>
      <c r="K86" s="91"/>
      <c r="L86" s="91"/>
      <c r="M86" s="91"/>
    </row>
    <row r="87" spans="1:13" s="94" customFormat="1" ht="18" customHeight="1" hidden="1">
      <c r="A87" s="170" t="s">
        <v>54</v>
      </c>
      <c r="B87" s="171"/>
      <c r="C87" s="92" t="s">
        <v>1</v>
      </c>
      <c r="D87" s="92" t="s">
        <v>55</v>
      </c>
      <c r="E87" s="92" t="s">
        <v>2</v>
      </c>
      <c r="F87" s="92" t="s">
        <v>56</v>
      </c>
      <c r="G87" s="92" t="s">
        <v>3</v>
      </c>
      <c r="H87" s="92" t="s">
        <v>2</v>
      </c>
      <c r="I87" s="92" t="s">
        <v>57</v>
      </c>
      <c r="J87" s="93" t="s">
        <v>4</v>
      </c>
      <c r="K87" s="93" t="s">
        <v>58</v>
      </c>
      <c r="L87" s="93" t="s">
        <v>59</v>
      </c>
      <c r="M87" s="93" t="s">
        <v>7</v>
      </c>
    </row>
    <row r="88" spans="1:13" s="94" customFormat="1" ht="18" customHeight="1" hidden="1">
      <c r="A88" s="95"/>
      <c r="B88" s="96"/>
      <c r="C88" s="96"/>
      <c r="D88" s="97"/>
      <c r="E88" s="97" t="s">
        <v>6</v>
      </c>
      <c r="F88" s="97" t="s">
        <v>8</v>
      </c>
      <c r="G88" s="97" t="s">
        <v>60</v>
      </c>
      <c r="H88" s="97" t="s">
        <v>61</v>
      </c>
      <c r="I88" s="97" t="s">
        <v>8</v>
      </c>
      <c r="J88" s="98"/>
      <c r="K88" s="98" t="s">
        <v>10</v>
      </c>
      <c r="L88" s="98"/>
      <c r="M88" s="98"/>
    </row>
    <row r="89" spans="1:13" s="94" customFormat="1" ht="18" customHeight="1" hidden="1">
      <c r="A89" s="95"/>
      <c r="B89" s="96"/>
      <c r="C89" s="96"/>
      <c r="D89" s="97"/>
      <c r="E89" s="97"/>
      <c r="F89" s="97"/>
      <c r="G89" s="97"/>
      <c r="H89" s="97"/>
      <c r="I89" s="97"/>
      <c r="J89" s="98"/>
      <c r="K89" s="98" t="s">
        <v>62</v>
      </c>
      <c r="L89" s="98" t="s">
        <v>63</v>
      </c>
      <c r="M89" s="98" t="s">
        <v>64</v>
      </c>
    </row>
    <row r="90" spans="1:13" s="94" customFormat="1" ht="18" customHeight="1" hidden="1">
      <c r="A90" s="99"/>
      <c r="B90" s="100"/>
      <c r="C90" s="101" t="s">
        <v>28</v>
      </c>
      <c r="D90" s="102" t="s">
        <v>29</v>
      </c>
      <c r="E90" s="102" t="s">
        <v>35</v>
      </c>
      <c r="F90" s="102" t="s">
        <v>65</v>
      </c>
      <c r="G90" s="103" t="s">
        <v>30</v>
      </c>
      <c r="H90" s="103" t="s">
        <v>31</v>
      </c>
      <c r="I90" s="102" t="s">
        <v>66</v>
      </c>
      <c r="J90" s="103" t="s">
        <v>32</v>
      </c>
      <c r="K90" s="102" t="s">
        <v>67</v>
      </c>
      <c r="L90" s="102" t="s">
        <v>93</v>
      </c>
      <c r="M90" s="102" t="s">
        <v>69</v>
      </c>
    </row>
    <row r="91" spans="1:13" s="94" customFormat="1" ht="18" customHeight="1" hidden="1">
      <c r="A91" s="104" t="s">
        <v>70</v>
      </c>
      <c r="B91" s="105"/>
      <c r="C91" s="106">
        <f aca="true" t="shared" si="5" ref="C91:M91">SUM(C92:C95)</f>
        <v>2442500</v>
      </c>
      <c r="D91" s="106">
        <f t="shared" si="5"/>
        <v>2442500</v>
      </c>
      <c r="E91" s="106">
        <f t="shared" si="5"/>
        <v>0</v>
      </c>
      <c r="F91" s="106">
        <f t="shared" si="5"/>
        <v>2442500</v>
      </c>
      <c r="G91" s="106">
        <f t="shared" si="5"/>
        <v>2442500</v>
      </c>
      <c r="H91" s="106">
        <f t="shared" si="5"/>
        <v>0</v>
      </c>
      <c r="I91" s="106">
        <f t="shared" si="5"/>
        <v>2442500</v>
      </c>
      <c r="J91" s="106">
        <f t="shared" si="5"/>
        <v>1685152.3900000006</v>
      </c>
      <c r="K91" s="106">
        <f t="shared" si="5"/>
        <v>757347.6099999994</v>
      </c>
      <c r="L91" s="106">
        <f t="shared" si="5"/>
        <v>0</v>
      </c>
      <c r="M91" s="106">
        <f t="shared" si="5"/>
        <v>0</v>
      </c>
    </row>
    <row r="92" spans="1:13" s="88" customFormat="1" ht="18" customHeight="1" hidden="1">
      <c r="A92" s="107">
        <v>1</v>
      </c>
      <c r="B92" s="107" t="s">
        <v>71</v>
      </c>
      <c r="C92" s="108">
        <f>+'[3]สรุปกิจกรรม'!C8</f>
        <v>0</v>
      </c>
      <c r="D92" s="108">
        <f>+'[3]สรุปกิจกรรม'!D8</f>
        <v>0</v>
      </c>
      <c r="E92" s="108">
        <f>+'[3]สรุปกิจกรรม'!E8</f>
        <v>0</v>
      </c>
      <c r="F92" s="108">
        <f>+'[3]สรุปกิจกรรม'!F8</f>
        <v>0</v>
      </c>
      <c r="G92" s="108">
        <f>+'[3]สรุปกิจกรรม'!G8</f>
        <v>0</v>
      </c>
      <c r="H92" s="108">
        <f>+'[3]สรุปกิจกรรม'!H8</f>
        <v>0</v>
      </c>
      <c r="I92" s="108">
        <f>+'[3]สรุปกิจกรรม'!I8</f>
        <v>0</v>
      </c>
      <c r="J92" s="108">
        <f>+'[3]สรุปกิจกรรม'!J8</f>
        <v>0</v>
      </c>
      <c r="K92" s="108">
        <f>+'[3]สรุปกิจกรรม'!K8</f>
        <v>0</v>
      </c>
      <c r="L92" s="108">
        <f>+'[3]สรุปกิจกรรม'!L8</f>
        <v>0</v>
      </c>
      <c r="M92" s="108">
        <f>+'[3]สรุปกิจกรรม'!M8</f>
        <v>0</v>
      </c>
    </row>
    <row r="93" spans="1:13" s="88" customFormat="1" ht="18" customHeight="1" hidden="1">
      <c r="A93" s="109">
        <v>2</v>
      </c>
      <c r="B93" s="109" t="s">
        <v>72</v>
      </c>
      <c r="C93" s="110">
        <f>+'[3]สรุปกิจกรรม'!C9</f>
        <v>0</v>
      </c>
      <c r="D93" s="110">
        <f>+'[3]สรุปกิจกรรม'!D9</f>
        <v>0</v>
      </c>
      <c r="E93" s="110">
        <f>+'[3]สรุปกิจกรรม'!E9</f>
        <v>0</v>
      </c>
      <c r="F93" s="110">
        <f>+'[3]สรุปกิจกรรม'!F9</f>
        <v>0</v>
      </c>
      <c r="G93" s="110">
        <f>+'[3]สรุปกิจกรรม'!G9</f>
        <v>0</v>
      </c>
      <c r="H93" s="110">
        <f>+'[3]สรุปกิจกรรม'!H9</f>
        <v>0</v>
      </c>
      <c r="I93" s="110">
        <f>+'[3]สรุปกิจกรรม'!I9</f>
        <v>0</v>
      </c>
      <c r="J93" s="110">
        <f>+'[3]สรุปกิจกรรม'!J9</f>
        <v>0</v>
      </c>
      <c r="K93" s="110">
        <f>+'[3]สรุปกิจกรรม'!K9</f>
        <v>0</v>
      </c>
      <c r="L93" s="110">
        <f>+'[3]สรุปกิจกรรม'!L9</f>
        <v>0</v>
      </c>
      <c r="M93" s="110">
        <f>+'[3]สรุปกิจกรรม'!M9</f>
        <v>0</v>
      </c>
    </row>
    <row r="94" spans="1:13" s="88" customFormat="1" ht="18" customHeight="1" hidden="1">
      <c r="A94" s="109">
        <v>3</v>
      </c>
      <c r="B94" s="109" t="s">
        <v>73</v>
      </c>
      <c r="C94" s="110">
        <f>+'[3]สรุปกิจกรรม'!C10</f>
        <v>0</v>
      </c>
      <c r="D94" s="110">
        <f>+'[3]สรุปกิจกรรม'!D10</f>
        <v>0</v>
      </c>
      <c r="E94" s="110">
        <f>+'[3]สรุปกิจกรรม'!E10</f>
        <v>0</v>
      </c>
      <c r="F94" s="110">
        <f>+'[3]สรุปกิจกรรม'!F10</f>
        <v>0</v>
      </c>
      <c r="G94" s="110">
        <f>+'[3]สรุปกิจกรรม'!G10</f>
        <v>0</v>
      </c>
      <c r="H94" s="110">
        <f>+'[3]สรุปกิจกรรม'!H10</f>
        <v>0</v>
      </c>
      <c r="I94" s="110">
        <f>+'[3]สรุปกิจกรรม'!I10</f>
        <v>0</v>
      </c>
      <c r="J94" s="110">
        <f>+'[3]สรุปกิจกรรม'!J10</f>
        <v>0</v>
      </c>
      <c r="K94" s="110">
        <f>+'[3]สรุปกิจกรรม'!K10</f>
        <v>0</v>
      </c>
      <c r="L94" s="110">
        <f>+'[3]สรุปกิจกรรม'!L10</f>
        <v>0</v>
      </c>
      <c r="M94" s="110">
        <f>+'[3]สรุปกิจกรรม'!M10</f>
        <v>0</v>
      </c>
    </row>
    <row r="95" spans="1:13" s="88" customFormat="1" ht="18" customHeight="1" hidden="1">
      <c r="A95" s="111">
        <v>4</v>
      </c>
      <c r="B95" s="111" t="s">
        <v>90</v>
      </c>
      <c r="C95" s="112">
        <f>+'[3]สรุปกิจกรรม'!C11</f>
        <v>2442500</v>
      </c>
      <c r="D95" s="112">
        <f>+'[3]สรุปกิจกรรม'!D11</f>
        <v>2442500</v>
      </c>
      <c r="E95" s="112">
        <f>+'[3]สรุปกิจกรรม'!E11</f>
        <v>0</v>
      </c>
      <c r="F95" s="112">
        <f>+'[3]สรุปกิจกรรม'!F11</f>
        <v>2442500</v>
      </c>
      <c r="G95" s="112">
        <f>+'[3]สรุปกิจกรรม'!G11</f>
        <v>2442500</v>
      </c>
      <c r="H95" s="112">
        <f>+'[3]สรุปกิจกรรม'!H11</f>
        <v>0</v>
      </c>
      <c r="I95" s="112">
        <f>+'[3]สรุปกิจกรรม'!I11</f>
        <v>2442500</v>
      </c>
      <c r="J95" s="112">
        <f>+'[3]สรุปกิจกรรม'!J11</f>
        <v>1685152.3900000006</v>
      </c>
      <c r="K95" s="112">
        <f>+'[3]สรุปกิจกรรม'!K11</f>
        <v>757347.6099999994</v>
      </c>
      <c r="L95" s="112">
        <f>+'[3]สรุปกิจกรรม'!L11</f>
        <v>0</v>
      </c>
      <c r="M95" s="112">
        <f>+'[3]สรุปกิจกรรม'!M11</f>
        <v>0</v>
      </c>
    </row>
    <row r="96" spans="1:13" s="94" customFormat="1" ht="18" customHeight="1" hidden="1">
      <c r="A96" s="137"/>
      <c r="B96" s="137"/>
      <c r="C96" s="137"/>
      <c r="D96" s="138"/>
      <c r="E96" s="138"/>
      <c r="F96" s="138"/>
      <c r="G96" s="138"/>
      <c r="H96" s="138"/>
      <c r="I96" s="138"/>
      <c r="J96" s="138"/>
      <c r="K96" s="138"/>
      <c r="L96" s="138"/>
      <c r="M96" s="138"/>
    </row>
    <row r="97" ht="18" customHeight="1" hidden="1"/>
    <row r="98" ht="18" customHeight="1" hidden="1"/>
    <row r="99" ht="18" customHeight="1" hidden="1"/>
    <row r="100" ht="18" customHeight="1" hidden="1"/>
    <row r="101" ht="18" customHeight="1" hidden="1"/>
    <row r="102" ht="18" customHeight="1" hidden="1"/>
    <row r="103" ht="18" customHeight="1" hidden="1"/>
    <row r="104" ht="18" customHeight="1" hidden="1"/>
    <row r="105" ht="18" customHeight="1" hidden="1"/>
    <row r="106" ht="18" customHeight="1" hidden="1"/>
    <row r="107" ht="18" customHeight="1" hidden="1"/>
    <row r="108" ht="18" customHeight="1" hidden="1"/>
    <row r="109" ht="18" customHeight="1" hidden="1"/>
    <row r="110" ht="18" customHeight="1" hidden="1"/>
    <row r="111" ht="18" customHeight="1" hidden="1"/>
    <row r="112" ht="18" customHeight="1" hidden="1"/>
    <row r="113" spans="1:13" s="88" customFormat="1" ht="24.75" customHeight="1" hidden="1">
      <c r="A113" s="136" t="s">
        <v>95</v>
      </c>
      <c r="B113" s="86"/>
      <c r="C113" s="86"/>
      <c r="D113" s="87"/>
      <c r="E113" s="87"/>
      <c r="F113" s="87"/>
      <c r="G113" s="87"/>
      <c r="H113" s="87"/>
      <c r="I113" s="87"/>
      <c r="J113" s="87"/>
      <c r="K113" s="87"/>
      <c r="L113" s="87"/>
      <c r="M113" s="87"/>
    </row>
    <row r="114" spans="1:13" s="88" customFormat="1" ht="18" customHeight="1" hidden="1">
      <c r="A114" s="89"/>
      <c r="B114" s="90"/>
      <c r="C114" s="90"/>
      <c r="D114" s="91"/>
      <c r="E114" s="91"/>
      <c r="F114" s="91"/>
      <c r="G114" s="91"/>
      <c r="H114" s="91"/>
      <c r="I114" s="91"/>
      <c r="J114" s="91"/>
      <c r="K114" s="91"/>
      <c r="L114" s="91"/>
      <c r="M114" s="91"/>
    </row>
    <row r="115" spans="1:13" s="94" customFormat="1" ht="18" customHeight="1" hidden="1">
      <c r="A115" s="170" t="s">
        <v>54</v>
      </c>
      <c r="B115" s="171"/>
      <c r="C115" s="92" t="s">
        <v>1</v>
      </c>
      <c r="D115" s="92" t="s">
        <v>55</v>
      </c>
      <c r="E115" s="92" t="s">
        <v>2</v>
      </c>
      <c r="F115" s="92" t="s">
        <v>56</v>
      </c>
      <c r="G115" s="92" t="s">
        <v>3</v>
      </c>
      <c r="H115" s="92" t="s">
        <v>2</v>
      </c>
      <c r="I115" s="92" t="s">
        <v>57</v>
      </c>
      <c r="J115" s="93" t="s">
        <v>4</v>
      </c>
      <c r="K115" s="93" t="s">
        <v>58</v>
      </c>
      <c r="L115" s="93" t="s">
        <v>59</v>
      </c>
      <c r="M115" s="93" t="s">
        <v>7</v>
      </c>
    </row>
    <row r="116" spans="1:13" s="94" customFormat="1" ht="18" customHeight="1" hidden="1">
      <c r="A116" s="95"/>
      <c r="B116" s="96"/>
      <c r="C116" s="96"/>
      <c r="D116" s="97"/>
      <c r="E116" s="97" t="s">
        <v>6</v>
      </c>
      <c r="F116" s="97" t="s">
        <v>8</v>
      </c>
      <c r="G116" s="97" t="s">
        <v>60</v>
      </c>
      <c r="H116" s="97" t="s">
        <v>61</v>
      </c>
      <c r="I116" s="97" t="s">
        <v>8</v>
      </c>
      <c r="J116" s="98"/>
      <c r="K116" s="98" t="s">
        <v>10</v>
      </c>
      <c r="L116" s="98"/>
      <c r="M116" s="98"/>
    </row>
    <row r="117" spans="1:13" s="94" customFormat="1" ht="18" customHeight="1" hidden="1">
      <c r="A117" s="95"/>
      <c r="B117" s="96"/>
      <c r="C117" s="96"/>
      <c r="D117" s="97"/>
      <c r="E117" s="97"/>
      <c r="F117" s="97"/>
      <c r="G117" s="97"/>
      <c r="H117" s="97"/>
      <c r="I117" s="97"/>
      <c r="J117" s="98"/>
      <c r="K117" s="98" t="s">
        <v>62</v>
      </c>
      <c r="L117" s="98" t="s">
        <v>63</v>
      </c>
      <c r="M117" s="98" t="s">
        <v>64</v>
      </c>
    </row>
    <row r="118" spans="1:13" s="94" customFormat="1" ht="18" customHeight="1" hidden="1">
      <c r="A118" s="99"/>
      <c r="B118" s="100"/>
      <c r="C118" s="101" t="s">
        <v>28</v>
      </c>
      <c r="D118" s="102" t="s">
        <v>29</v>
      </c>
      <c r="E118" s="102" t="s">
        <v>35</v>
      </c>
      <c r="F118" s="102" t="s">
        <v>65</v>
      </c>
      <c r="G118" s="103" t="s">
        <v>30</v>
      </c>
      <c r="H118" s="103" t="s">
        <v>31</v>
      </c>
      <c r="I118" s="102" t="s">
        <v>66</v>
      </c>
      <c r="J118" s="103" t="s">
        <v>32</v>
      </c>
      <c r="K118" s="102" t="s">
        <v>67</v>
      </c>
      <c r="L118" s="102" t="s">
        <v>68</v>
      </c>
      <c r="M118" s="102" t="s">
        <v>69</v>
      </c>
    </row>
    <row r="119" spans="1:13" s="94" customFormat="1" ht="18" customHeight="1" hidden="1">
      <c r="A119" s="104" t="s">
        <v>70</v>
      </c>
      <c r="B119" s="105"/>
      <c r="C119" s="134">
        <f>SUM(C120:C123)</f>
        <v>13103500</v>
      </c>
      <c r="D119" s="134">
        <f aca="true" t="shared" si="6" ref="D119:M119">SUM(D120:D123)</f>
        <v>13103500</v>
      </c>
      <c r="E119" s="134">
        <f t="shared" si="6"/>
        <v>0</v>
      </c>
      <c r="F119" s="134">
        <f t="shared" si="6"/>
        <v>13103500</v>
      </c>
      <c r="G119" s="134">
        <f t="shared" si="6"/>
        <v>10088500</v>
      </c>
      <c r="H119" s="134">
        <f t="shared" si="6"/>
        <v>-576000</v>
      </c>
      <c r="I119" s="134">
        <f t="shared" si="6"/>
        <v>9512500</v>
      </c>
      <c r="J119" s="134">
        <f t="shared" si="6"/>
        <v>3953394.09</v>
      </c>
      <c r="K119" s="134">
        <f t="shared" si="6"/>
        <v>5559105.91</v>
      </c>
      <c r="L119" s="134">
        <f t="shared" si="6"/>
        <v>3015000</v>
      </c>
      <c r="M119" s="134">
        <f t="shared" si="6"/>
        <v>0</v>
      </c>
    </row>
    <row r="120" spans="1:13" s="88" customFormat="1" ht="18" customHeight="1" hidden="1">
      <c r="A120" s="107">
        <v>1</v>
      </c>
      <c r="B120" s="107" t="s">
        <v>71</v>
      </c>
      <c r="C120" s="135">
        <f>+'[5]กิจกรรม'!C8</f>
        <v>13103500</v>
      </c>
      <c r="D120" s="135">
        <f>+'[5]กิจกรรม'!D8</f>
        <v>13103500</v>
      </c>
      <c r="E120" s="135">
        <f>+'[5]กิจกรรม'!E8</f>
        <v>0</v>
      </c>
      <c r="F120" s="135">
        <f>+'[5]กิจกรรม'!F8</f>
        <v>13103500</v>
      </c>
      <c r="G120" s="135">
        <f>+'[5]กิจกรรม'!G8</f>
        <v>10088500</v>
      </c>
      <c r="H120" s="135">
        <f>+'[5]กิจกรรม'!H8</f>
        <v>-576000</v>
      </c>
      <c r="I120" s="135">
        <f>+'[5]กิจกรรม'!I8</f>
        <v>9512500</v>
      </c>
      <c r="J120" s="135">
        <f>+'[5]กิจกรรม'!J8</f>
        <v>3953394.09</v>
      </c>
      <c r="K120" s="135">
        <f>+'[5]กิจกรรม'!K8</f>
        <v>5559105.91</v>
      </c>
      <c r="L120" s="135">
        <f>+'[5]กิจกรรม'!L8</f>
        <v>3015000</v>
      </c>
      <c r="M120" s="135">
        <f>+'[5]กิจกรรม'!M8</f>
        <v>0</v>
      </c>
    </row>
    <row r="121" spans="1:13" s="88" customFormat="1" ht="18" customHeight="1" hidden="1">
      <c r="A121" s="109">
        <v>2</v>
      </c>
      <c r="B121" s="109" t="s">
        <v>72</v>
      </c>
      <c r="C121" s="135">
        <f>+'[5]กิจกรรม'!C9</f>
        <v>0</v>
      </c>
      <c r="D121" s="135">
        <f>+'[5]กิจกรรม'!D9</f>
        <v>0</v>
      </c>
      <c r="E121" s="135">
        <f>+'[5]กิจกรรม'!E9</f>
        <v>0</v>
      </c>
      <c r="F121" s="135">
        <f>+'[5]กิจกรรม'!F9</f>
        <v>0</v>
      </c>
      <c r="G121" s="135">
        <f>+'[5]กิจกรรม'!G9</f>
        <v>0</v>
      </c>
      <c r="H121" s="135">
        <f>+'[5]กิจกรรม'!H9</f>
        <v>0</v>
      </c>
      <c r="I121" s="135">
        <f>+'[5]กิจกรรม'!I9</f>
        <v>0</v>
      </c>
      <c r="J121" s="135">
        <f>+'[5]กิจกรรม'!J9</f>
        <v>0</v>
      </c>
      <c r="K121" s="135">
        <f>+'[5]กิจกรรม'!K9</f>
        <v>0</v>
      </c>
      <c r="L121" s="135">
        <f>+'[5]กิจกรรม'!L9</f>
        <v>0</v>
      </c>
      <c r="M121" s="135">
        <f>+'[5]กิจกรรม'!M9</f>
        <v>0</v>
      </c>
    </row>
    <row r="122" spans="1:13" s="88" customFormat="1" ht="18" customHeight="1" hidden="1">
      <c r="A122" s="109">
        <v>3</v>
      </c>
      <c r="B122" s="109" t="s">
        <v>73</v>
      </c>
      <c r="C122" s="135">
        <f>+'[5]กิจกรรม'!C10</f>
        <v>0</v>
      </c>
      <c r="D122" s="135">
        <f>+'[5]กิจกรรม'!D10</f>
        <v>0</v>
      </c>
      <c r="E122" s="135">
        <f>+'[5]กิจกรรม'!E10</f>
        <v>0</v>
      </c>
      <c r="F122" s="135">
        <f>+'[5]กิจกรรม'!F10</f>
        <v>0</v>
      </c>
      <c r="G122" s="135">
        <f>+'[5]กิจกรรม'!G10</f>
        <v>0</v>
      </c>
      <c r="H122" s="135">
        <f>+'[5]กิจกรรม'!H10</f>
        <v>0</v>
      </c>
      <c r="I122" s="135">
        <f>+'[5]กิจกรรม'!I10</f>
        <v>0</v>
      </c>
      <c r="J122" s="135">
        <f>+'[5]กิจกรรม'!J10</f>
        <v>0</v>
      </c>
      <c r="K122" s="135">
        <f>+'[5]กิจกรรม'!K10</f>
        <v>0</v>
      </c>
      <c r="L122" s="135">
        <f>+'[5]กิจกรรม'!L10</f>
        <v>0</v>
      </c>
      <c r="M122" s="135">
        <f>+'[5]กิจกรรม'!M10</f>
        <v>0</v>
      </c>
    </row>
    <row r="123" spans="1:13" s="88" customFormat="1" ht="18" customHeight="1" hidden="1">
      <c r="A123" s="111">
        <v>4</v>
      </c>
      <c r="B123" s="111" t="s">
        <v>90</v>
      </c>
      <c r="C123" s="112">
        <f>+'[5]กิจกรรม'!C11</f>
        <v>0</v>
      </c>
      <c r="D123" s="112">
        <f>+'[5]กิจกรรม'!D11</f>
        <v>0</v>
      </c>
      <c r="E123" s="112">
        <f>+'[5]กิจกรรม'!E11</f>
        <v>0</v>
      </c>
      <c r="F123" s="112">
        <f>+'[5]กิจกรรม'!F11</f>
        <v>0</v>
      </c>
      <c r="G123" s="112">
        <f>+'[5]กิจกรรม'!G11</f>
        <v>0</v>
      </c>
      <c r="H123" s="112">
        <f>+'[5]กิจกรรม'!H11</f>
        <v>0</v>
      </c>
      <c r="I123" s="112">
        <f>+'[5]กิจกรรม'!I11</f>
        <v>0</v>
      </c>
      <c r="J123" s="112">
        <f>+'[5]กิจกรรม'!J11</f>
        <v>0</v>
      </c>
      <c r="K123" s="112">
        <f>+'[5]กิจกรรม'!K11</f>
        <v>0</v>
      </c>
      <c r="L123" s="112">
        <f>+'[5]กิจกรรม'!L11</f>
        <v>0</v>
      </c>
      <c r="M123" s="112">
        <f>+'[5]กิจกรรม'!M11</f>
        <v>0</v>
      </c>
    </row>
    <row r="124" ht="18" customHeight="1" hidden="1"/>
    <row r="125" ht="18" customHeight="1" hidden="1"/>
    <row r="126" ht="18" customHeight="1" hidden="1"/>
    <row r="127" ht="18" customHeight="1" hidden="1"/>
    <row r="128" ht="18" customHeight="1" hidden="1"/>
    <row r="129" ht="18" customHeight="1" hidden="1"/>
    <row r="130" ht="18" customHeight="1" hidden="1"/>
    <row r="131" ht="18" customHeight="1" hidden="1"/>
    <row r="132" ht="18" customHeight="1" hidden="1"/>
    <row r="133" ht="18" customHeight="1" hidden="1"/>
    <row r="134" ht="18" customHeight="1" hidden="1"/>
    <row r="135" ht="18" customHeight="1" hidden="1"/>
    <row r="136" ht="18" customHeight="1" hidden="1"/>
    <row r="137" ht="18" customHeight="1" hidden="1"/>
    <row r="138" ht="18" customHeight="1" hidden="1"/>
    <row r="139" ht="18" customHeight="1" hidden="1"/>
    <row r="140" ht="18" customHeight="1" hidden="1"/>
    <row r="141" spans="1:13" s="88" customFormat="1" ht="24.75" customHeight="1" hidden="1">
      <c r="A141" s="136" t="s">
        <v>96</v>
      </c>
      <c r="B141" s="86"/>
      <c r="C141" s="86"/>
      <c r="D141" s="87"/>
      <c r="E141" s="87"/>
      <c r="F141" s="87"/>
      <c r="G141" s="87"/>
      <c r="H141" s="87"/>
      <c r="I141" s="87"/>
      <c r="J141" s="87"/>
      <c r="K141" s="87"/>
      <c r="L141" s="87"/>
      <c r="M141" s="87"/>
    </row>
    <row r="142" spans="1:13" s="88" customFormat="1" ht="18" customHeight="1" hidden="1">
      <c r="A142" s="89"/>
      <c r="B142" s="90"/>
      <c r="C142" s="90"/>
      <c r="D142" s="91"/>
      <c r="E142" s="91"/>
      <c r="F142" s="91"/>
      <c r="G142" s="91"/>
      <c r="H142" s="91"/>
      <c r="I142" s="91"/>
      <c r="J142" s="91"/>
      <c r="K142" s="91"/>
      <c r="L142" s="91"/>
      <c r="M142" s="91"/>
    </row>
    <row r="143" spans="1:13" s="94" customFormat="1" ht="18" customHeight="1" hidden="1">
      <c r="A143" s="170" t="s">
        <v>54</v>
      </c>
      <c r="B143" s="171"/>
      <c r="C143" s="92" t="s">
        <v>1</v>
      </c>
      <c r="D143" s="92" t="s">
        <v>55</v>
      </c>
      <c r="E143" s="92" t="s">
        <v>2</v>
      </c>
      <c r="F143" s="92" t="s">
        <v>56</v>
      </c>
      <c r="G143" s="92" t="s">
        <v>3</v>
      </c>
      <c r="H143" s="92" t="s">
        <v>2</v>
      </c>
      <c r="I143" s="92" t="s">
        <v>57</v>
      </c>
      <c r="J143" s="93" t="s">
        <v>4</v>
      </c>
      <c r="K143" s="93" t="s">
        <v>58</v>
      </c>
      <c r="L143" s="93" t="s">
        <v>59</v>
      </c>
      <c r="M143" s="93" t="s">
        <v>7</v>
      </c>
    </row>
    <row r="144" spans="1:13" s="94" customFormat="1" ht="18" customHeight="1" hidden="1">
      <c r="A144" s="95"/>
      <c r="B144" s="96"/>
      <c r="C144" s="96"/>
      <c r="D144" s="97"/>
      <c r="E144" s="97" t="s">
        <v>6</v>
      </c>
      <c r="F144" s="97" t="s">
        <v>8</v>
      </c>
      <c r="G144" s="97" t="s">
        <v>60</v>
      </c>
      <c r="H144" s="97" t="s">
        <v>61</v>
      </c>
      <c r="I144" s="97" t="s">
        <v>8</v>
      </c>
      <c r="J144" s="98"/>
      <c r="K144" s="98" t="s">
        <v>10</v>
      </c>
      <c r="L144" s="98"/>
      <c r="M144" s="98"/>
    </row>
    <row r="145" spans="1:13" s="94" customFormat="1" ht="18" customHeight="1" hidden="1">
      <c r="A145" s="95"/>
      <c r="B145" s="96"/>
      <c r="C145" s="96"/>
      <c r="D145" s="97"/>
      <c r="E145" s="97"/>
      <c r="F145" s="97"/>
      <c r="G145" s="97"/>
      <c r="H145" s="97"/>
      <c r="I145" s="97"/>
      <c r="J145" s="98"/>
      <c r="K145" s="98" t="s">
        <v>62</v>
      </c>
      <c r="L145" s="98" t="s">
        <v>63</v>
      </c>
      <c r="M145" s="98" t="s">
        <v>64</v>
      </c>
    </row>
    <row r="146" spans="1:13" s="94" customFormat="1" ht="18" customHeight="1" hidden="1">
      <c r="A146" s="99"/>
      <c r="B146" s="100"/>
      <c r="C146" s="101" t="s">
        <v>28</v>
      </c>
      <c r="D146" s="102" t="s">
        <v>29</v>
      </c>
      <c r="E146" s="102" t="s">
        <v>35</v>
      </c>
      <c r="F146" s="102" t="s">
        <v>65</v>
      </c>
      <c r="G146" s="103" t="s">
        <v>30</v>
      </c>
      <c r="H146" s="103" t="s">
        <v>31</v>
      </c>
      <c r="I146" s="102" t="s">
        <v>66</v>
      </c>
      <c r="J146" s="103" t="s">
        <v>32</v>
      </c>
      <c r="K146" s="102" t="s">
        <v>67</v>
      </c>
      <c r="L146" s="102" t="s">
        <v>68</v>
      </c>
      <c r="M146" s="102" t="s">
        <v>69</v>
      </c>
    </row>
    <row r="147" spans="1:13" s="94" customFormat="1" ht="18" customHeight="1" hidden="1">
      <c r="A147" s="104" t="s">
        <v>70</v>
      </c>
      <c r="B147" s="105"/>
      <c r="C147" s="134">
        <f>SUM(C148:C151)</f>
        <v>24867100</v>
      </c>
      <c r="D147" s="134">
        <f aca="true" t="shared" si="7" ref="D147:M147">SUM(D148:D151)</f>
        <v>24867100</v>
      </c>
      <c r="E147" s="134">
        <f t="shared" si="7"/>
        <v>0</v>
      </c>
      <c r="F147" s="134">
        <f t="shared" si="7"/>
        <v>24867100</v>
      </c>
      <c r="G147" s="134">
        <f t="shared" si="7"/>
        <v>21367100</v>
      </c>
      <c r="H147" s="134">
        <f t="shared" si="7"/>
        <v>-1221500</v>
      </c>
      <c r="I147" s="134">
        <f t="shared" si="7"/>
        <v>20145600</v>
      </c>
      <c r="J147" s="134">
        <f t="shared" si="7"/>
        <v>8823689.43</v>
      </c>
      <c r="K147" s="134">
        <f t="shared" si="7"/>
        <v>11321910.569999998</v>
      </c>
      <c r="L147" s="134">
        <f t="shared" si="7"/>
        <v>3500000</v>
      </c>
      <c r="M147" s="134">
        <f t="shared" si="7"/>
        <v>0</v>
      </c>
    </row>
    <row r="148" spans="1:13" s="88" customFormat="1" ht="18" customHeight="1" hidden="1">
      <c r="A148" s="107">
        <v>1</v>
      </c>
      <c r="B148" s="107" t="s">
        <v>71</v>
      </c>
      <c r="C148" s="108">
        <f>+'[4]กิจกรรม'!C8</f>
        <v>0</v>
      </c>
      <c r="D148" s="108">
        <f>+'[4]กิจกรรม'!D8</f>
        <v>0</v>
      </c>
      <c r="E148" s="108">
        <f>+'[4]กิจกรรม'!E8</f>
        <v>0</v>
      </c>
      <c r="F148" s="108">
        <f>+'[4]กิจกรรม'!F8</f>
        <v>0</v>
      </c>
      <c r="G148" s="108">
        <f>+'[4]กิจกรรม'!G8</f>
        <v>0</v>
      </c>
      <c r="H148" s="108">
        <f>+'[4]กิจกรรม'!H8</f>
        <v>0</v>
      </c>
      <c r="I148" s="108">
        <f>+'[4]กิจกรรม'!I8</f>
        <v>0</v>
      </c>
      <c r="J148" s="108">
        <f>+'[4]กิจกรรม'!J8</f>
        <v>0</v>
      </c>
      <c r="K148" s="108">
        <f>+'[4]กิจกรรม'!K8</f>
        <v>0</v>
      </c>
      <c r="L148" s="108">
        <f>+'[4]กิจกรรม'!L8</f>
        <v>0</v>
      </c>
      <c r="M148" s="108">
        <f>+'[4]กิจกรรม'!M8</f>
        <v>0</v>
      </c>
    </row>
    <row r="149" spans="1:14" s="88" customFormat="1" ht="18" customHeight="1" hidden="1">
      <c r="A149" s="109">
        <v>2</v>
      </c>
      <c r="B149" s="109" t="s">
        <v>72</v>
      </c>
      <c r="C149" s="110">
        <f>+'[4]กิจกรรม'!C9</f>
        <v>24867100</v>
      </c>
      <c r="D149" s="110">
        <f>+'[4]กิจกรรม'!D9</f>
        <v>24867100</v>
      </c>
      <c r="E149" s="110">
        <f>+'[4]กิจกรรม'!E9</f>
        <v>0</v>
      </c>
      <c r="F149" s="110">
        <f>+'[4]กิจกรรม'!F9</f>
        <v>24867100</v>
      </c>
      <c r="G149" s="110">
        <f>+'[4]กิจกรรม'!G9</f>
        <v>21367100</v>
      </c>
      <c r="H149" s="110">
        <f>+'[4]กิจกรรม'!H9</f>
        <v>-1221500</v>
      </c>
      <c r="I149" s="110">
        <f>+'[4]กิจกรรม'!I9</f>
        <v>20145600</v>
      </c>
      <c r="J149" s="110">
        <f>+'[4]กิจกรรม'!J9</f>
        <v>8823689.43</v>
      </c>
      <c r="K149" s="110">
        <f>+'[4]กิจกรรม'!K9</f>
        <v>11321910.569999998</v>
      </c>
      <c r="L149" s="110">
        <f>+'[4]กิจกรรม'!L9</f>
        <v>3500000</v>
      </c>
      <c r="M149" s="110">
        <f>+'[4]กิจกรรม'!M9</f>
        <v>0</v>
      </c>
      <c r="N149" s="110"/>
    </row>
    <row r="150" spans="1:13" s="88" customFormat="1" ht="18" customHeight="1" hidden="1">
      <c r="A150" s="109">
        <v>3</v>
      </c>
      <c r="B150" s="109" t="s">
        <v>73</v>
      </c>
      <c r="C150" s="110">
        <f>+'[4]กิจกรรม'!C10</f>
        <v>0</v>
      </c>
      <c r="D150" s="110">
        <f>+'[4]กิจกรรม'!D10</f>
        <v>0</v>
      </c>
      <c r="E150" s="110">
        <f>+'[4]กิจกรรม'!E10</f>
        <v>0</v>
      </c>
      <c r="F150" s="110">
        <f>+'[4]กิจกรรม'!F10</f>
        <v>0</v>
      </c>
      <c r="G150" s="110">
        <f>+'[4]กิจกรรม'!G10</f>
        <v>0</v>
      </c>
      <c r="H150" s="110">
        <f>+'[4]กิจกรรม'!H10</f>
        <v>0</v>
      </c>
      <c r="I150" s="110">
        <f>+'[4]กิจกรรม'!I10</f>
        <v>0</v>
      </c>
      <c r="J150" s="110">
        <f>+'[4]กิจกรรม'!J10</f>
        <v>0</v>
      </c>
      <c r="K150" s="110">
        <f>+'[4]กิจกรรม'!K10</f>
        <v>0</v>
      </c>
      <c r="L150" s="110">
        <f>+'[4]กิจกรรม'!L10</f>
        <v>0</v>
      </c>
      <c r="M150" s="110">
        <f>+'[4]กิจกรรม'!M10</f>
        <v>0</v>
      </c>
    </row>
    <row r="151" spans="1:13" s="88" customFormat="1" ht="18" customHeight="1" hidden="1">
      <c r="A151" s="111">
        <v>4</v>
      </c>
      <c r="B151" s="111" t="s">
        <v>90</v>
      </c>
      <c r="C151" s="112">
        <f>+'[4]กิจกรรม'!C11</f>
        <v>0</v>
      </c>
      <c r="D151" s="112">
        <f>+'[4]กิจกรรม'!D11</f>
        <v>0</v>
      </c>
      <c r="E151" s="112">
        <f>+'[4]กิจกรรม'!E11</f>
        <v>0</v>
      </c>
      <c r="F151" s="112">
        <f>+'[4]กิจกรรม'!F11</f>
        <v>0</v>
      </c>
      <c r="G151" s="112">
        <f>+'[4]กิจกรรม'!G11</f>
        <v>0</v>
      </c>
      <c r="H151" s="112">
        <f>+'[4]กิจกรรม'!H11</f>
        <v>0</v>
      </c>
      <c r="I151" s="112">
        <f>+'[4]กิจกรรม'!I11</f>
        <v>0</v>
      </c>
      <c r="J151" s="112">
        <f>+'[4]กิจกรรม'!J11</f>
        <v>0</v>
      </c>
      <c r="K151" s="112">
        <f>+'[4]กิจกรรม'!K11</f>
        <v>0</v>
      </c>
      <c r="L151" s="112">
        <f>+'[4]กิจกรรม'!L11</f>
        <v>0</v>
      </c>
      <c r="M151" s="112">
        <f>+'[4]กิจกรรม'!M11</f>
        <v>0</v>
      </c>
    </row>
    <row r="152" s="88" customFormat="1" ht="18" hidden="1"/>
    <row r="153" ht="18" customHeight="1" hidden="1"/>
    <row r="154" ht="18" customHeight="1" hidden="1"/>
    <row r="155" ht="18" customHeight="1" hidden="1"/>
    <row r="156" ht="18" customHeight="1" hidden="1"/>
    <row r="157" ht="18" customHeight="1" hidden="1"/>
    <row r="158" ht="18" customHeight="1" hidden="1"/>
    <row r="159" ht="18" customHeight="1" hidden="1"/>
    <row r="160" ht="18" customHeight="1" hidden="1"/>
    <row r="161" ht="18" customHeight="1" hidden="1"/>
    <row r="162" ht="18" customHeight="1" hidden="1"/>
    <row r="163" ht="18" customHeight="1" hidden="1"/>
    <row r="164" ht="18" customHeight="1" hidden="1"/>
    <row r="165" ht="18" customHeight="1" hidden="1"/>
    <row r="166" ht="18" customHeight="1" hidden="1"/>
    <row r="167" ht="18" customHeight="1" hidden="1"/>
    <row r="168" ht="18" customHeight="1" hidden="1"/>
    <row r="169" spans="1:13" s="88" customFormat="1" ht="24.75" customHeight="1" hidden="1">
      <c r="A169" s="136" t="s">
        <v>97</v>
      </c>
      <c r="B169" s="86"/>
      <c r="C169" s="86"/>
      <c r="D169" s="87"/>
      <c r="E169" s="87"/>
      <c r="F169" s="87"/>
      <c r="G169" s="87"/>
      <c r="H169" s="87"/>
      <c r="I169" s="87"/>
      <c r="J169" s="87"/>
      <c r="K169" s="87"/>
      <c r="L169" s="87"/>
      <c r="M169" s="87"/>
    </row>
    <row r="170" spans="1:13" s="88" customFormat="1" ht="18" customHeight="1" hidden="1">
      <c r="A170" s="89"/>
      <c r="B170" s="90"/>
      <c r="C170" s="90"/>
      <c r="D170" s="91"/>
      <c r="E170" s="91"/>
      <c r="F170" s="91"/>
      <c r="G170" s="91"/>
      <c r="H170" s="91"/>
      <c r="I170" s="91"/>
      <c r="J170" s="91"/>
      <c r="K170" s="91"/>
      <c r="L170" s="91"/>
      <c r="M170" s="91"/>
    </row>
    <row r="171" spans="1:13" s="94" customFormat="1" ht="18" customHeight="1" hidden="1">
      <c r="A171" s="170" t="s">
        <v>54</v>
      </c>
      <c r="B171" s="171"/>
      <c r="C171" s="92" t="s">
        <v>1</v>
      </c>
      <c r="D171" s="92" t="s">
        <v>55</v>
      </c>
      <c r="E171" s="92" t="s">
        <v>2</v>
      </c>
      <c r="F171" s="92" t="s">
        <v>56</v>
      </c>
      <c r="G171" s="92" t="s">
        <v>3</v>
      </c>
      <c r="H171" s="92" t="s">
        <v>2</v>
      </c>
      <c r="I171" s="92" t="s">
        <v>57</v>
      </c>
      <c r="J171" s="93" t="s">
        <v>4</v>
      </c>
      <c r="K171" s="93" t="s">
        <v>58</v>
      </c>
      <c r="L171" s="93" t="s">
        <v>59</v>
      </c>
      <c r="M171" s="93" t="s">
        <v>7</v>
      </c>
    </row>
    <row r="172" spans="1:13" s="94" customFormat="1" ht="18" customHeight="1" hidden="1">
      <c r="A172" s="95"/>
      <c r="B172" s="96"/>
      <c r="C172" s="96"/>
      <c r="D172" s="97"/>
      <c r="E172" s="97" t="s">
        <v>6</v>
      </c>
      <c r="F172" s="97" t="s">
        <v>8</v>
      </c>
      <c r="G172" s="97" t="s">
        <v>60</v>
      </c>
      <c r="H172" s="97" t="s">
        <v>61</v>
      </c>
      <c r="I172" s="97" t="s">
        <v>8</v>
      </c>
      <c r="J172" s="98"/>
      <c r="K172" s="98" t="s">
        <v>10</v>
      </c>
      <c r="L172" s="98"/>
      <c r="M172" s="98"/>
    </row>
    <row r="173" spans="1:13" s="94" customFormat="1" ht="18" customHeight="1" hidden="1">
      <c r="A173" s="95"/>
      <c r="B173" s="96"/>
      <c r="C173" s="96"/>
      <c r="D173" s="97"/>
      <c r="E173" s="97"/>
      <c r="F173" s="97"/>
      <c r="G173" s="97"/>
      <c r="H173" s="97"/>
      <c r="I173" s="97"/>
      <c r="J173" s="98"/>
      <c r="K173" s="98" t="s">
        <v>62</v>
      </c>
      <c r="L173" s="98" t="s">
        <v>63</v>
      </c>
      <c r="M173" s="98" t="s">
        <v>64</v>
      </c>
    </row>
    <row r="174" spans="1:13" s="94" customFormat="1" ht="18" customHeight="1" hidden="1">
      <c r="A174" s="99"/>
      <c r="B174" s="100"/>
      <c r="C174" s="101" t="s">
        <v>28</v>
      </c>
      <c r="D174" s="102" t="s">
        <v>29</v>
      </c>
      <c r="E174" s="102" t="s">
        <v>35</v>
      </c>
      <c r="F174" s="102" t="s">
        <v>65</v>
      </c>
      <c r="G174" s="103" t="s">
        <v>30</v>
      </c>
      <c r="H174" s="103" t="s">
        <v>31</v>
      </c>
      <c r="I174" s="102" t="s">
        <v>66</v>
      </c>
      <c r="J174" s="103" t="s">
        <v>32</v>
      </c>
      <c r="K174" s="102" t="s">
        <v>67</v>
      </c>
      <c r="L174" s="102" t="s">
        <v>68</v>
      </c>
      <c r="M174" s="102" t="s">
        <v>69</v>
      </c>
    </row>
    <row r="175" spans="1:13" s="94" customFormat="1" ht="18" customHeight="1" hidden="1">
      <c r="A175" s="104" t="s">
        <v>70</v>
      </c>
      <c r="B175" s="105"/>
      <c r="C175" s="134">
        <f>SUM(C176:C179)</f>
        <v>6560000</v>
      </c>
      <c r="D175" s="134">
        <f aca="true" t="shared" si="8" ref="D175:M175">SUM(D176:D179)</f>
        <v>6560000</v>
      </c>
      <c r="E175" s="134">
        <f t="shared" si="8"/>
        <v>0</v>
      </c>
      <c r="F175" s="134">
        <f t="shared" si="8"/>
        <v>6560000</v>
      </c>
      <c r="G175" s="134">
        <f t="shared" si="8"/>
        <v>6560000</v>
      </c>
      <c r="H175" s="134">
        <f t="shared" si="8"/>
        <v>-585500</v>
      </c>
      <c r="I175" s="134">
        <f t="shared" si="8"/>
        <v>5974500</v>
      </c>
      <c r="J175" s="134">
        <f t="shared" si="8"/>
        <v>1724953.9999999998</v>
      </c>
      <c r="K175" s="134">
        <f t="shared" si="8"/>
        <v>4249546</v>
      </c>
      <c r="L175" s="134">
        <f t="shared" si="8"/>
        <v>0</v>
      </c>
      <c r="M175" s="134">
        <f t="shared" si="8"/>
        <v>0</v>
      </c>
    </row>
    <row r="176" spans="1:13" s="88" customFormat="1" ht="18" customHeight="1" hidden="1">
      <c r="A176" s="107">
        <v>1</v>
      </c>
      <c r="B176" s="107" t="s">
        <v>71</v>
      </c>
      <c r="C176" s="135">
        <f>+'[6]กิจกรรม'!C8</f>
        <v>0</v>
      </c>
      <c r="D176" s="135">
        <f>+'[6]กิจกรรม'!D8</f>
        <v>0</v>
      </c>
      <c r="E176" s="135">
        <f>+'[6]กิจกรรม'!E8</f>
        <v>0</v>
      </c>
      <c r="F176" s="135">
        <f>+'[6]กิจกรรม'!F8</f>
        <v>0</v>
      </c>
      <c r="G176" s="135">
        <f>+'[6]กิจกรรม'!G8</f>
        <v>0</v>
      </c>
      <c r="H176" s="135">
        <f>+'[6]กิจกรรม'!H8</f>
        <v>0</v>
      </c>
      <c r="I176" s="135">
        <f>+'[6]กิจกรรม'!I8</f>
        <v>0</v>
      </c>
      <c r="J176" s="135">
        <f>+'[6]กิจกรรม'!J8</f>
        <v>0</v>
      </c>
      <c r="K176" s="135">
        <f>+'[6]กิจกรรม'!K8</f>
        <v>0</v>
      </c>
      <c r="L176" s="135">
        <f>+'[6]กิจกรรม'!L8</f>
        <v>0</v>
      </c>
      <c r="M176" s="135">
        <f>+'[6]กิจกรรม'!M8</f>
        <v>0</v>
      </c>
    </row>
    <row r="177" spans="1:13" s="88" customFormat="1" ht="18" customHeight="1" hidden="1">
      <c r="A177" s="109">
        <v>2</v>
      </c>
      <c r="B177" s="109" t="s">
        <v>72</v>
      </c>
      <c r="C177" s="135">
        <f>+'[6]กิจกรรม'!C9</f>
        <v>0</v>
      </c>
      <c r="D177" s="135">
        <f>+'[6]กิจกรรม'!D9</f>
        <v>0</v>
      </c>
      <c r="E177" s="135">
        <f>+'[6]กิจกรรม'!E9</f>
        <v>0</v>
      </c>
      <c r="F177" s="135">
        <f>+'[6]กิจกรรม'!F9</f>
        <v>0</v>
      </c>
      <c r="G177" s="135">
        <f>+'[6]กิจกรรม'!G9</f>
        <v>0</v>
      </c>
      <c r="H177" s="135">
        <f>+'[6]กิจกรรม'!H9</f>
        <v>0</v>
      </c>
      <c r="I177" s="135">
        <f>+'[6]กิจกรรม'!I9</f>
        <v>0</v>
      </c>
      <c r="J177" s="135">
        <f>+'[6]กิจกรรม'!J9</f>
        <v>0</v>
      </c>
      <c r="K177" s="135">
        <f>+'[6]กิจกรรม'!K9</f>
        <v>0</v>
      </c>
      <c r="L177" s="135">
        <f>+'[6]กิจกรรม'!L9</f>
        <v>0</v>
      </c>
      <c r="M177" s="135">
        <f>+'[6]กิจกรรม'!M9</f>
        <v>0</v>
      </c>
    </row>
    <row r="178" spans="1:13" s="88" customFormat="1" ht="18" customHeight="1" hidden="1">
      <c r="A178" s="109">
        <v>3</v>
      </c>
      <c r="B178" s="109" t="s">
        <v>73</v>
      </c>
      <c r="C178" s="135">
        <f>+'[6]กิจกรรม'!C10</f>
        <v>6560000</v>
      </c>
      <c r="D178" s="135">
        <f>+'[6]กิจกรรม'!D10</f>
        <v>6560000</v>
      </c>
      <c r="E178" s="135">
        <f>+'[6]กิจกรรม'!E10</f>
        <v>0</v>
      </c>
      <c r="F178" s="135">
        <f>+'[6]กิจกรรม'!F10</f>
        <v>6560000</v>
      </c>
      <c r="G178" s="135">
        <f>+'[6]กิจกรรม'!G10</f>
        <v>6560000</v>
      </c>
      <c r="H178" s="135">
        <f>+'[6]กิจกรรม'!H10</f>
        <v>-585500</v>
      </c>
      <c r="I178" s="135">
        <f>+'[6]กิจกรรม'!I10</f>
        <v>5974500</v>
      </c>
      <c r="J178" s="135">
        <f>+'[6]กิจกรรม'!J10</f>
        <v>1724953.9999999998</v>
      </c>
      <c r="K178" s="135">
        <f>+'[6]กิจกรรม'!K10</f>
        <v>4249546</v>
      </c>
      <c r="L178" s="135">
        <f>+'[6]กิจกรรม'!L10</f>
        <v>0</v>
      </c>
      <c r="M178" s="135">
        <f>+'[6]กิจกรรม'!M10</f>
        <v>0</v>
      </c>
    </row>
    <row r="179" spans="1:13" s="88" customFormat="1" ht="18" customHeight="1" hidden="1">
      <c r="A179" s="111">
        <v>4</v>
      </c>
      <c r="B179" s="111" t="s">
        <v>90</v>
      </c>
      <c r="C179" s="112">
        <f>+'[6]กิจกรรม'!C11</f>
        <v>0</v>
      </c>
      <c r="D179" s="112">
        <f>+'[6]กิจกรรม'!D11</f>
        <v>0</v>
      </c>
      <c r="E179" s="112">
        <f>+'[6]กิจกรรม'!E11</f>
        <v>0</v>
      </c>
      <c r="F179" s="112">
        <f>+'[6]กิจกรรม'!F11</f>
        <v>0</v>
      </c>
      <c r="G179" s="112">
        <f>+'[6]กิจกรรม'!G11</f>
        <v>0</v>
      </c>
      <c r="H179" s="112">
        <f>+'[6]กิจกรรม'!H11</f>
        <v>0</v>
      </c>
      <c r="I179" s="112">
        <f>+'[6]กิจกรรม'!I11</f>
        <v>0</v>
      </c>
      <c r="J179" s="112">
        <f>+'[6]กิจกรรม'!J11</f>
        <v>0</v>
      </c>
      <c r="K179" s="112">
        <f>+'[6]กิจกรรม'!K11</f>
        <v>0</v>
      </c>
      <c r="L179" s="112">
        <f>+'[6]กิจกรรม'!L11</f>
        <v>0</v>
      </c>
      <c r="M179" s="112">
        <f>+'[6]กิจกรรม'!M11</f>
        <v>0</v>
      </c>
    </row>
    <row r="180" s="88" customFormat="1" ht="18" hidden="1"/>
    <row r="181" ht="18" customHeight="1" hidden="1"/>
    <row r="182" ht="18" customHeight="1" hidden="1"/>
    <row r="183" ht="18" customHeight="1" hidden="1"/>
    <row r="184" ht="18" customHeight="1" hidden="1"/>
    <row r="185" ht="18" customHeight="1" hidden="1"/>
    <row r="186" ht="18" customHeight="1" hidden="1"/>
    <row r="187" ht="18" customHeight="1" hidden="1"/>
    <row r="188" ht="18" customHeight="1" hidden="1"/>
    <row r="189" ht="18" customHeight="1" hidden="1"/>
    <row r="190" ht="18" customHeight="1" hidden="1"/>
    <row r="191" ht="18" customHeight="1" hidden="1"/>
    <row r="192" ht="18" customHeight="1" hidden="1"/>
    <row r="193" ht="18" customHeight="1" hidden="1"/>
    <row r="194" ht="18" customHeight="1" hidden="1"/>
    <row r="195" ht="18" customHeight="1" hidden="1"/>
    <row r="196" ht="18" customHeight="1" hidden="1"/>
    <row r="197" spans="1:13" s="88" customFormat="1" ht="24.75" customHeight="1" hidden="1">
      <c r="A197" s="136" t="s">
        <v>98</v>
      </c>
      <c r="B197" s="86"/>
      <c r="C197" s="86"/>
      <c r="D197" s="87"/>
      <c r="E197" s="87"/>
      <c r="F197" s="87"/>
      <c r="G197" s="87"/>
      <c r="H197" s="87"/>
      <c r="I197" s="87"/>
      <c r="J197" s="87"/>
      <c r="K197" s="87"/>
      <c r="L197" s="87"/>
      <c r="M197" s="87"/>
    </row>
    <row r="198" spans="1:13" s="88" customFormat="1" ht="18" customHeight="1" hidden="1">
      <c r="A198" s="89"/>
      <c r="B198" s="90"/>
      <c r="C198" s="90"/>
      <c r="D198" s="91"/>
      <c r="E198" s="91"/>
      <c r="F198" s="91"/>
      <c r="G198" s="91"/>
      <c r="H198" s="91"/>
      <c r="I198" s="91"/>
      <c r="J198" s="91"/>
      <c r="K198" s="91"/>
      <c r="L198" s="91"/>
      <c r="M198" s="91"/>
    </row>
    <row r="199" spans="1:13" s="94" customFormat="1" ht="18" customHeight="1" hidden="1">
      <c r="A199" s="170" t="s">
        <v>54</v>
      </c>
      <c r="B199" s="171"/>
      <c r="C199" s="92" t="s">
        <v>1</v>
      </c>
      <c r="D199" s="92" t="s">
        <v>55</v>
      </c>
      <c r="E199" s="92" t="s">
        <v>2</v>
      </c>
      <c r="F199" s="92" t="s">
        <v>56</v>
      </c>
      <c r="G199" s="92" t="s">
        <v>3</v>
      </c>
      <c r="H199" s="92" t="s">
        <v>2</v>
      </c>
      <c r="I199" s="92" t="s">
        <v>57</v>
      </c>
      <c r="J199" s="93" t="s">
        <v>4</v>
      </c>
      <c r="K199" s="93" t="s">
        <v>58</v>
      </c>
      <c r="L199" s="93" t="s">
        <v>59</v>
      </c>
      <c r="M199" s="93" t="s">
        <v>7</v>
      </c>
    </row>
    <row r="200" spans="1:13" s="94" customFormat="1" ht="18" customHeight="1" hidden="1">
      <c r="A200" s="95"/>
      <c r="B200" s="96"/>
      <c r="C200" s="96"/>
      <c r="D200" s="97"/>
      <c r="E200" s="97" t="s">
        <v>6</v>
      </c>
      <c r="F200" s="97" t="s">
        <v>8</v>
      </c>
      <c r="G200" s="97" t="s">
        <v>60</v>
      </c>
      <c r="H200" s="97" t="s">
        <v>61</v>
      </c>
      <c r="I200" s="97" t="s">
        <v>8</v>
      </c>
      <c r="J200" s="98"/>
      <c r="K200" s="98" t="s">
        <v>10</v>
      </c>
      <c r="L200" s="98"/>
      <c r="M200" s="98"/>
    </row>
    <row r="201" spans="1:13" s="94" customFormat="1" ht="18" customHeight="1" hidden="1">
      <c r="A201" s="95"/>
      <c r="B201" s="96"/>
      <c r="C201" s="96"/>
      <c r="D201" s="97"/>
      <c r="E201" s="97"/>
      <c r="F201" s="97"/>
      <c r="G201" s="97"/>
      <c r="H201" s="97"/>
      <c r="I201" s="97"/>
      <c r="J201" s="98"/>
      <c r="K201" s="98" t="s">
        <v>62</v>
      </c>
      <c r="L201" s="98" t="s">
        <v>63</v>
      </c>
      <c r="M201" s="98" t="s">
        <v>64</v>
      </c>
    </row>
    <row r="202" spans="1:13" s="94" customFormat="1" ht="18" customHeight="1" hidden="1">
      <c r="A202" s="99"/>
      <c r="B202" s="100"/>
      <c r="C202" s="101" t="s">
        <v>28</v>
      </c>
      <c r="D202" s="102" t="s">
        <v>29</v>
      </c>
      <c r="E202" s="102" t="s">
        <v>35</v>
      </c>
      <c r="F202" s="102" t="s">
        <v>65</v>
      </c>
      <c r="G202" s="103" t="s">
        <v>30</v>
      </c>
      <c r="H202" s="103" t="s">
        <v>31</v>
      </c>
      <c r="I202" s="102" t="s">
        <v>66</v>
      </c>
      <c r="J202" s="103" t="s">
        <v>32</v>
      </c>
      <c r="K202" s="102" t="s">
        <v>67</v>
      </c>
      <c r="L202" s="102" t="s">
        <v>68</v>
      </c>
      <c r="M202" s="102" t="s">
        <v>69</v>
      </c>
    </row>
    <row r="203" spans="1:13" s="94" customFormat="1" ht="18" customHeight="1" hidden="1">
      <c r="A203" s="104" t="s">
        <v>70</v>
      </c>
      <c r="B203" s="105"/>
      <c r="C203" s="134">
        <f>SUM(C204:C207)</f>
        <v>11541500</v>
      </c>
      <c r="D203" s="134">
        <f aca="true" t="shared" si="9" ref="D203:M203">SUM(D204:D207)</f>
        <v>11541500</v>
      </c>
      <c r="E203" s="134">
        <f t="shared" si="9"/>
        <v>0</v>
      </c>
      <c r="F203" s="134">
        <f t="shared" si="9"/>
        <v>11541500</v>
      </c>
      <c r="G203" s="134">
        <f t="shared" si="9"/>
        <v>11541500</v>
      </c>
      <c r="H203" s="134">
        <f t="shared" si="9"/>
        <v>-550300</v>
      </c>
      <c r="I203" s="134">
        <f t="shared" si="9"/>
        <v>10991200</v>
      </c>
      <c r="J203" s="134">
        <f t="shared" si="9"/>
        <v>4384685.09</v>
      </c>
      <c r="K203" s="134">
        <f t="shared" si="9"/>
        <v>6606514.909999999</v>
      </c>
      <c r="L203" s="134">
        <f t="shared" si="9"/>
        <v>0</v>
      </c>
      <c r="M203" s="134">
        <f t="shared" si="9"/>
        <v>0</v>
      </c>
    </row>
    <row r="204" spans="1:13" s="88" customFormat="1" ht="18" customHeight="1" hidden="1">
      <c r="A204" s="107">
        <v>1</v>
      </c>
      <c r="B204" s="107" t="s">
        <v>71</v>
      </c>
      <c r="C204" s="108">
        <f>+'[7]กิจกรรม'!C8</f>
        <v>0</v>
      </c>
      <c r="D204" s="108">
        <f>+'[7]กิจกรรม'!D8</f>
        <v>0</v>
      </c>
      <c r="E204" s="108">
        <f>+'[7]กิจกรรม'!E8</f>
        <v>0</v>
      </c>
      <c r="F204" s="108">
        <f>+'[7]กิจกรรม'!F8</f>
        <v>0</v>
      </c>
      <c r="G204" s="108">
        <f>+'[7]กิจกรรม'!G8</f>
        <v>0</v>
      </c>
      <c r="H204" s="108">
        <f>+'[7]กิจกรรม'!H8</f>
        <v>0</v>
      </c>
      <c r="I204" s="108">
        <f>+'[7]กิจกรรม'!I8</f>
        <v>0</v>
      </c>
      <c r="J204" s="108">
        <f>+'[7]กิจกรรม'!J8</f>
        <v>0</v>
      </c>
      <c r="K204" s="108">
        <f>+'[7]กิจกรรม'!K8</f>
        <v>0</v>
      </c>
      <c r="L204" s="108">
        <f>+'[7]กิจกรรม'!L8</f>
        <v>0</v>
      </c>
      <c r="M204" s="108">
        <f>+'[7]กิจกรรม'!M8</f>
        <v>0</v>
      </c>
    </row>
    <row r="205" spans="1:13" s="88" customFormat="1" ht="18" customHeight="1" hidden="1">
      <c r="A205" s="109">
        <v>2</v>
      </c>
      <c r="B205" s="109" t="s">
        <v>72</v>
      </c>
      <c r="C205" s="110">
        <f>+'[7]กิจกรรม'!C9</f>
        <v>0</v>
      </c>
      <c r="D205" s="110">
        <f>+'[7]กิจกรรม'!D9</f>
        <v>0</v>
      </c>
      <c r="E205" s="110">
        <f>+'[7]กิจกรรม'!E9</f>
        <v>0</v>
      </c>
      <c r="F205" s="110">
        <f>+'[7]กิจกรรม'!F9</f>
        <v>0</v>
      </c>
      <c r="G205" s="110">
        <f>+'[7]กิจกรรม'!G9</f>
        <v>0</v>
      </c>
      <c r="H205" s="110">
        <f>+'[7]กิจกรรม'!H9</f>
        <v>0</v>
      </c>
      <c r="I205" s="110">
        <f>+'[7]กิจกรรม'!I9</f>
        <v>0</v>
      </c>
      <c r="J205" s="110">
        <f>+'[7]กิจกรรม'!J9</f>
        <v>0</v>
      </c>
      <c r="K205" s="110">
        <f>+'[7]กิจกรรม'!K9</f>
        <v>0</v>
      </c>
      <c r="L205" s="110">
        <f>+'[7]กิจกรรม'!L9</f>
        <v>0</v>
      </c>
      <c r="M205" s="110">
        <f>+'[7]กิจกรรม'!M9</f>
        <v>0</v>
      </c>
    </row>
    <row r="206" spans="1:13" s="88" customFormat="1" ht="18" customHeight="1" hidden="1">
      <c r="A206" s="109">
        <v>3</v>
      </c>
      <c r="B206" s="109" t="s">
        <v>73</v>
      </c>
      <c r="C206" s="110">
        <f>+'[7]กิจกรรม'!C10</f>
        <v>0</v>
      </c>
      <c r="D206" s="110">
        <f>+'[7]กิจกรรม'!D10</f>
        <v>0</v>
      </c>
      <c r="E206" s="110">
        <f>+'[7]กิจกรรม'!E10</f>
        <v>0</v>
      </c>
      <c r="F206" s="110">
        <f>+'[7]กิจกรรม'!F10</f>
        <v>0</v>
      </c>
      <c r="G206" s="110">
        <f>+'[7]กิจกรรม'!G10</f>
        <v>0</v>
      </c>
      <c r="H206" s="110">
        <f>+'[7]กิจกรรม'!H10</f>
        <v>0</v>
      </c>
      <c r="I206" s="110">
        <f>+'[7]กิจกรรม'!I10</f>
        <v>0</v>
      </c>
      <c r="J206" s="110">
        <f>+'[7]กิจกรรม'!J10</f>
        <v>0</v>
      </c>
      <c r="K206" s="110">
        <f>+'[7]กิจกรรม'!K10</f>
        <v>0</v>
      </c>
      <c r="L206" s="110">
        <f>+'[7]กิจกรรม'!L10</f>
        <v>0</v>
      </c>
      <c r="M206" s="110">
        <f>+'[7]กิจกรรม'!M10</f>
        <v>0</v>
      </c>
    </row>
    <row r="207" spans="1:13" s="88" customFormat="1" ht="18" customHeight="1" hidden="1">
      <c r="A207" s="111">
        <v>4</v>
      </c>
      <c r="B207" s="111" t="s">
        <v>90</v>
      </c>
      <c r="C207" s="112">
        <f>+'[7]กิจกรรม'!C11</f>
        <v>11541500</v>
      </c>
      <c r="D207" s="112">
        <f>+'[7]กิจกรรม'!D11</f>
        <v>11541500</v>
      </c>
      <c r="E207" s="112">
        <f>+'[7]กิจกรรม'!E11</f>
        <v>0</v>
      </c>
      <c r="F207" s="112">
        <f>+'[7]กิจกรรม'!F11</f>
        <v>11541500</v>
      </c>
      <c r="G207" s="112">
        <f>+'[7]กิจกรรม'!G11</f>
        <v>11541500</v>
      </c>
      <c r="H207" s="112">
        <f>+'[7]กิจกรรม'!H11</f>
        <v>-550300</v>
      </c>
      <c r="I207" s="112">
        <f>+'[7]กิจกรรม'!I11</f>
        <v>10991200</v>
      </c>
      <c r="J207" s="112">
        <f>+'[7]กิจกรรม'!J11</f>
        <v>4384685.09</v>
      </c>
      <c r="K207" s="112">
        <f>+'[7]กิจกรรม'!K11</f>
        <v>6606514.909999999</v>
      </c>
      <c r="L207" s="112">
        <f>+'[7]กิจกรรม'!L11</f>
        <v>0</v>
      </c>
      <c r="M207" s="112">
        <f>+'[7]กิจกรรม'!M11</f>
        <v>0</v>
      </c>
    </row>
    <row r="208" s="88" customFormat="1" ht="18" hidden="1"/>
    <row r="209" ht="18" customHeight="1" hidden="1"/>
    <row r="210" ht="18" customHeight="1" hidden="1"/>
    <row r="211" ht="18" customHeight="1" hidden="1"/>
    <row r="212" ht="18" customHeight="1" hidden="1"/>
    <row r="213" ht="18" customHeight="1" hidden="1"/>
    <row r="214" ht="18" customHeight="1" hidden="1"/>
    <row r="215" ht="18" customHeight="1" hidden="1"/>
    <row r="216" ht="18" customHeight="1" hidden="1"/>
    <row r="217" ht="18" customHeight="1" hidden="1"/>
    <row r="218" ht="18" customHeight="1" hidden="1"/>
    <row r="219" ht="18" customHeight="1" hidden="1"/>
    <row r="220" ht="18" customHeight="1" hidden="1"/>
    <row r="221" ht="18" customHeight="1" hidden="1"/>
    <row r="222" ht="18" customHeight="1" hidden="1"/>
    <row r="223" ht="18" customHeight="1" hidden="1"/>
    <row r="224" ht="18" customHeight="1" hidden="1"/>
    <row r="225" spans="1:13" s="139" customFormat="1" ht="21" customHeight="1" hidden="1">
      <c r="A225" s="172" t="s">
        <v>104</v>
      </c>
      <c r="B225" s="172"/>
      <c r="C225" s="172"/>
      <c r="D225" s="172"/>
      <c r="E225" s="172"/>
      <c r="F225" s="172"/>
      <c r="G225" s="172"/>
      <c r="H225" s="172"/>
      <c r="I225" s="172"/>
      <c r="J225" s="172"/>
      <c r="K225" s="172"/>
      <c r="L225" s="172"/>
      <c r="M225" s="172"/>
    </row>
    <row r="226" spans="1:13" s="94" customFormat="1" ht="18" customHeight="1" hidden="1">
      <c r="A226" s="170" t="s">
        <v>54</v>
      </c>
      <c r="B226" s="171"/>
      <c r="C226" s="92" t="s">
        <v>1</v>
      </c>
      <c r="D226" s="92" t="s">
        <v>55</v>
      </c>
      <c r="E226" s="92" t="s">
        <v>2</v>
      </c>
      <c r="F226" s="92" t="s">
        <v>56</v>
      </c>
      <c r="G226" s="92" t="s">
        <v>3</v>
      </c>
      <c r="H226" s="92" t="s">
        <v>2</v>
      </c>
      <c r="I226" s="92" t="s">
        <v>57</v>
      </c>
      <c r="J226" s="93" t="s">
        <v>4</v>
      </c>
      <c r="K226" s="93" t="s">
        <v>58</v>
      </c>
      <c r="L226" s="93" t="s">
        <v>59</v>
      </c>
      <c r="M226" s="93" t="s">
        <v>7</v>
      </c>
    </row>
    <row r="227" spans="1:13" s="94" customFormat="1" ht="18" customHeight="1" hidden="1">
      <c r="A227" s="95"/>
      <c r="B227" s="96"/>
      <c r="C227" s="96"/>
      <c r="D227" s="97"/>
      <c r="E227" s="97" t="s">
        <v>6</v>
      </c>
      <c r="F227" s="97" t="s">
        <v>8</v>
      </c>
      <c r="G227" s="97" t="s">
        <v>60</v>
      </c>
      <c r="H227" s="97" t="s">
        <v>61</v>
      </c>
      <c r="I227" s="97" t="s">
        <v>8</v>
      </c>
      <c r="J227" s="98"/>
      <c r="K227" s="98" t="s">
        <v>10</v>
      </c>
      <c r="L227" s="98"/>
      <c r="M227" s="98"/>
    </row>
    <row r="228" spans="1:13" s="94" customFormat="1" ht="18" customHeight="1" hidden="1">
      <c r="A228" s="95"/>
      <c r="B228" s="96"/>
      <c r="C228" s="96"/>
      <c r="D228" s="97"/>
      <c r="E228" s="97"/>
      <c r="F228" s="97"/>
      <c r="G228" s="97"/>
      <c r="H228" s="97"/>
      <c r="I228" s="97"/>
      <c r="J228" s="98"/>
      <c r="K228" s="98" t="s">
        <v>62</v>
      </c>
      <c r="L228" s="98" t="s">
        <v>63</v>
      </c>
      <c r="M228" s="98" t="s">
        <v>64</v>
      </c>
    </row>
    <row r="229" spans="1:13" s="94" customFormat="1" ht="18" customHeight="1" hidden="1">
      <c r="A229" s="99"/>
      <c r="B229" s="100"/>
      <c r="C229" s="101" t="s">
        <v>28</v>
      </c>
      <c r="D229" s="102" t="s">
        <v>29</v>
      </c>
      <c r="E229" s="102" t="s">
        <v>35</v>
      </c>
      <c r="F229" s="102" t="s">
        <v>65</v>
      </c>
      <c r="G229" s="103" t="s">
        <v>30</v>
      </c>
      <c r="H229" s="103" t="s">
        <v>31</v>
      </c>
      <c r="I229" s="102" t="s">
        <v>66</v>
      </c>
      <c r="J229" s="103" t="s">
        <v>32</v>
      </c>
      <c r="K229" s="102" t="s">
        <v>67</v>
      </c>
      <c r="L229" s="102" t="s">
        <v>68</v>
      </c>
      <c r="M229" s="102" t="s">
        <v>69</v>
      </c>
    </row>
    <row r="230" spans="1:13" s="141" customFormat="1" ht="21" customHeight="1" hidden="1">
      <c r="A230" s="142" t="s">
        <v>99</v>
      </c>
      <c r="B230" s="143"/>
      <c r="C230" s="140">
        <f aca="true" t="shared" si="10" ref="C230:M230">SUM(C231:C234)</f>
        <v>43710400</v>
      </c>
      <c r="D230" s="140">
        <f t="shared" si="10"/>
        <v>43710400</v>
      </c>
      <c r="E230" s="140">
        <f t="shared" si="10"/>
        <v>0</v>
      </c>
      <c r="F230" s="140">
        <f t="shared" si="10"/>
        <v>43710400</v>
      </c>
      <c r="G230" s="140">
        <f t="shared" si="10"/>
        <v>100000</v>
      </c>
      <c r="H230" s="140">
        <f t="shared" si="10"/>
        <v>0</v>
      </c>
      <c r="I230" s="140">
        <f t="shared" si="10"/>
        <v>100000</v>
      </c>
      <c r="J230" s="140">
        <f t="shared" si="10"/>
        <v>100000</v>
      </c>
      <c r="K230" s="140">
        <f t="shared" si="10"/>
        <v>0</v>
      </c>
      <c r="L230" s="140">
        <f t="shared" si="10"/>
        <v>43610400</v>
      </c>
      <c r="M230" s="140">
        <f t="shared" si="10"/>
        <v>0</v>
      </c>
    </row>
    <row r="231" spans="1:13" s="146" customFormat="1" ht="21" customHeight="1" hidden="1">
      <c r="A231" s="144" t="s">
        <v>100</v>
      </c>
      <c r="B231" s="145"/>
      <c r="C231" s="152">
        <f>+'[8]ครุภัณฑ์'!D7</f>
        <v>5500000</v>
      </c>
      <c r="D231" s="152">
        <f>+'[8]ครุภัณฑ์'!G7</f>
        <v>5500000</v>
      </c>
      <c r="E231" s="152">
        <f>+'[8]ครุภัณฑ์'!H7</f>
        <v>0</v>
      </c>
      <c r="F231" s="152">
        <f>+'[8]ครุภัณฑ์'!I7</f>
        <v>5500000</v>
      </c>
      <c r="G231" s="152">
        <f>+'[8]ครุภัณฑ์'!J7</f>
        <v>0</v>
      </c>
      <c r="H231" s="152">
        <v>0</v>
      </c>
      <c r="I231" s="152">
        <f>+G231+H231</f>
        <v>0</v>
      </c>
      <c r="J231" s="152">
        <f>+G231</f>
        <v>0</v>
      </c>
      <c r="K231" s="153">
        <f>+I231-J231</f>
        <v>0</v>
      </c>
      <c r="L231" s="153">
        <f>+D231-G231</f>
        <v>5500000</v>
      </c>
      <c r="M231" s="153">
        <f>+C231-D231</f>
        <v>0</v>
      </c>
    </row>
    <row r="232" spans="1:13" s="146" customFormat="1" ht="21" customHeight="1" hidden="1">
      <c r="A232" s="147" t="s">
        <v>101</v>
      </c>
      <c r="B232" s="148"/>
      <c r="C232" s="154">
        <f>+'[8]ครุภัณฑ์'!D8</f>
        <v>38210400</v>
      </c>
      <c r="D232" s="154">
        <f>+'[8]ครุภัณฑ์'!G8</f>
        <v>38210400</v>
      </c>
      <c r="E232" s="154">
        <f>+'[8]ครุภัณฑ์'!H8</f>
        <v>0</v>
      </c>
      <c r="F232" s="154">
        <f>+'[8]ครุภัณฑ์'!I8</f>
        <v>38210400</v>
      </c>
      <c r="G232" s="154">
        <f>+'[8]ครุภัณฑ์'!J8</f>
        <v>100000</v>
      </c>
      <c r="H232" s="154">
        <v>0</v>
      </c>
      <c r="I232" s="154">
        <f>+G232+H232</f>
        <v>100000</v>
      </c>
      <c r="J232" s="154">
        <f>+G232</f>
        <v>100000</v>
      </c>
      <c r="K232" s="155">
        <f>+I232-J232</f>
        <v>0</v>
      </c>
      <c r="L232" s="155">
        <f>+D232-G232</f>
        <v>38110400</v>
      </c>
      <c r="M232" s="155">
        <f>+C232-D232</f>
        <v>0</v>
      </c>
    </row>
    <row r="233" spans="1:13" s="146" customFormat="1" ht="21" customHeight="1" hidden="1">
      <c r="A233" s="147" t="s">
        <v>102</v>
      </c>
      <c r="B233" s="148"/>
      <c r="C233" s="154">
        <f>+'[8]ครุภัณฑ์'!D9</f>
        <v>0</v>
      </c>
      <c r="D233" s="154">
        <f>+'[8]ครุภัณฑ์'!G9</f>
        <v>0</v>
      </c>
      <c r="E233" s="154">
        <f>+'[8]ครุภัณฑ์'!H9</f>
        <v>0</v>
      </c>
      <c r="F233" s="154">
        <f>+'[8]ครุภัณฑ์'!I9</f>
        <v>0</v>
      </c>
      <c r="G233" s="154">
        <f>+'[8]ครุภัณฑ์'!J9</f>
        <v>0</v>
      </c>
      <c r="H233" s="154">
        <v>0</v>
      </c>
      <c r="I233" s="154">
        <f>+G233+H233</f>
        <v>0</v>
      </c>
      <c r="J233" s="154">
        <f>+G233</f>
        <v>0</v>
      </c>
      <c r="K233" s="155">
        <f>+I233-J233</f>
        <v>0</v>
      </c>
      <c r="L233" s="155">
        <f>+D233-G233</f>
        <v>0</v>
      </c>
      <c r="M233" s="155">
        <f>+C233-D233</f>
        <v>0</v>
      </c>
    </row>
    <row r="234" spans="1:13" s="146" customFormat="1" ht="21" customHeight="1" hidden="1">
      <c r="A234" s="149" t="s">
        <v>103</v>
      </c>
      <c r="B234" s="150"/>
      <c r="C234" s="151">
        <f>+'[8]ครุภัณฑ์'!D10</f>
        <v>0</v>
      </c>
      <c r="D234" s="151">
        <f>+'[8]ครุภัณฑ์'!G10</f>
        <v>0</v>
      </c>
      <c r="E234" s="151">
        <f>+'[8]ครุภัณฑ์'!H10</f>
        <v>0</v>
      </c>
      <c r="F234" s="151">
        <f>+'[8]ครุภัณฑ์'!I10</f>
        <v>0</v>
      </c>
      <c r="G234" s="151">
        <f>+'[8]ครุภัณฑ์'!J10</f>
        <v>0</v>
      </c>
      <c r="H234" s="151">
        <v>0</v>
      </c>
      <c r="I234" s="151">
        <f>+G234+H234</f>
        <v>0</v>
      </c>
      <c r="J234" s="151">
        <f>+G234</f>
        <v>0</v>
      </c>
      <c r="K234" s="156">
        <f>+I234-J234</f>
        <v>0</v>
      </c>
      <c r="L234" s="156">
        <f>+D234-G234</f>
        <v>0</v>
      </c>
      <c r="M234" s="156">
        <f>+C234-D234</f>
        <v>0</v>
      </c>
    </row>
    <row r="235" ht="18" customHeight="1" hidden="1"/>
    <row r="236" ht="18" customHeight="1" hidden="1"/>
    <row r="237" ht="18" customHeight="1" hidden="1"/>
    <row r="238" ht="18" customHeight="1" hidden="1"/>
    <row r="239" ht="18" customHeight="1" hidden="1"/>
    <row r="240" ht="18" customHeight="1" hidden="1"/>
    <row r="241" ht="18" customHeight="1" hidden="1"/>
    <row r="242" ht="18" customHeight="1" hidden="1"/>
    <row r="243" ht="18" customHeight="1" hidden="1"/>
    <row r="244" ht="18" customHeight="1" hidden="1"/>
    <row r="245" ht="18" customHeight="1" hidden="1"/>
    <row r="246" ht="18" customHeight="1" hidden="1"/>
    <row r="247" ht="18" customHeight="1" hidden="1"/>
    <row r="248" ht="18" customHeight="1" hidden="1"/>
    <row r="249" ht="18" customHeight="1" hidden="1"/>
    <row r="250" ht="18" customHeight="1" hidden="1"/>
    <row r="251" ht="18" customHeight="1" hidden="1"/>
    <row r="252" ht="18" customHeight="1" hidden="1"/>
    <row r="253" ht="18" customHeight="1" hidden="1"/>
    <row r="254" ht="18" customHeight="1" hidden="1"/>
    <row r="255" ht="18" customHeight="1" hidden="1"/>
    <row r="256" ht="18" customHeight="1" hidden="1"/>
    <row r="257" ht="18" customHeight="1" hidden="1"/>
    <row r="258" ht="18" customHeight="1" hidden="1"/>
    <row r="259" ht="18" customHeight="1" hidden="1"/>
    <row r="260" ht="18" customHeight="1" hidden="1"/>
    <row r="261" ht="18" customHeight="1" hidden="1"/>
    <row r="262" ht="18" customHeight="1" hidden="1"/>
    <row r="263" ht="18" customHeight="1" hidden="1"/>
    <row r="264" ht="18" customHeight="1" hidden="1"/>
    <row r="265" ht="18" customHeight="1" hidden="1"/>
    <row r="266" ht="18" customHeight="1" hidden="1"/>
    <row r="267" ht="18" customHeight="1" hidden="1"/>
    <row r="268" ht="18" customHeight="1" hidden="1"/>
    <row r="269" ht="18" customHeight="1" hidden="1"/>
    <row r="270" ht="18" customHeight="1" hidden="1"/>
    <row r="271" ht="18" customHeight="1" hidden="1"/>
    <row r="272" ht="18" customHeight="1" hidden="1"/>
    <row r="273" ht="18" customHeight="1" hidden="1"/>
    <row r="274" ht="18" customHeight="1" hidden="1"/>
    <row r="275" ht="18" customHeight="1" hidden="1"/>
    <row r="276" ht="18" customHeight="1" hidden="1"/>
    <row r="277" ht="18" customHeight="1" hidden="1"/>
    <row r="278" ht="18" customHeight="1" hidden="1"/>
    <row r="279" ht="18" customHeight="1" hidden="1"/>
    <row r="280" ht="18" customHeight="1" hidden="1"/>
    <row r="281" ht="18" customHeight="1" hidden="1"/>
    <row r="282" ht="18" customHeight="1" hidden="1"/>
    <row r="283" ht="18" customHeight="1" hidden="1"/>
    <row r="284" ht="18" customHeight="1" hidden="1"/>
    <row r="285" ht="18" customHeight="1" hidden="1"/>
    <row r="286" ht="18" customHeight="1" hidden="1"/>
  </sheetData>
  <sheetProtection/>
  <mergeCells count="11">
    <mergeCell ref="A199:B199"/>
    <mergeCell ref="A1:M1"/>
    <mergeCell ref="A3:B3"/>
    <mergeCell ref="A31:B31"/>
    <mergeCell ref="A59:B59"/>
    <mergeCell ref="A225:M225"/>
    <mergeCell ref="A226:B226"/>
    <mergeCell ref="A87:B87"/>
    <mergeCell ref="A115:B115"/>
    <mergeCell ref="A143:B143"/>
    <mergeCell ref="A171:B171"/>
  </mergeCells>
  <printOptions/>
  <pageMargins left="0.41" right="0.28" top="0.59" bottom="1" header="0.5" footer="0.5"/>
  <pageSetup horizontalDpi="600" verticalDpi="600" orientation="landscape" paperSize="5" r:id="rId1"/>
  <headerFooter alignWithMargins="0">
    <oddFooter>&amp;R&amp;"AngsanaUPC,ตัวเอียง"&amp;8&amp;F--&amp;A--วันที่&amp;D--หน้า&amp;P/&amp;N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30"/>
  <sheetViews>
    <sheetView zoomScalePageLayoutView="0" workbookViewId="0" topLeftCell="A1">
      <pane ySplit="3" topLeftCell="A31" activePane="bottomLeft" state="frozen"/>
      <selection pane="topLeft" activeCell="A1" sqref="A1"/>
      <selection pane="bottomLeft" activeCell="H8" sqref="H8"/>
    </sheetView>
  </sheetViews>
  <sheetFormatPr defaultColWidth="10.66015625" defaultRowHeight="21"/>
  <cols>
    <col min="1" max="1" width="26.33203125" style="2" customWidth="1"/>
    <col min="2" max="13" width="13.66015625" style="2" customWidth="1"/>
    <col min="14" max="14" width="14.83203125" style="24" customWidth="1"/>
    <col min="15" max="16" width="14.33203125" style="24" hidden="1" customWidth="1"/>
    <col min="17" max="18" width="10.66015625" style="2" customWidth="1"/>
    <col min="19" max="19" width="15" style="2" customWidth="1"/>
    <col min="20" max="16384" width="10.66015625" style="2" customWidth="1"/>
  </cols>
  <sheetData>
    <row r="1" spans="1:16" s="17" customFormat="1" ht="23.25">
      <c r="A1" s="173" t="s">
        <v>105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8"/>
      <c r="P1" s="18"/>
    </row>
    <row r="2" spans="1:16" s="4" customFormat="1" ht="23.25">
      <c r="A2" s="29" t="s">
        <v>53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18"/>
      <c r="O2" s="18"/>
      <c r="P2" s="18"/>
    </row>
    <row r="3" spans="1:16" ht="21">
      <c r="A3" s="22" t="s">
        <v>15</v>
      </c>
      <c r="B3" s="22" t="s">
        <v>109</v>
      </c>
      <c r="C3" s="22" t="s">
        <v>110</v>
      </c>
      <c r="D3" s="22" t="s">
        <v>111</v>
      </c>
      <c r="E3" s="22" t="s">
        <v>112</v>
      </c>
      <c r="F3" s="22" t="s">
        <v>113</v>
      </c>
      <c r="G3" s="22" t="s">
        <v>114</v>
      </c>
      <c r="H3" s="22" t="s">
        <v>115</v>
      </c>
      <c r="I3" s="22" t="s">
        <v>116</v>
      </c>
      <c r="J3" s="22" t="s">
        <v>117</v>
      </c>
      <c r="K3" s="22" t="s">
        <v>118</v>
      </c>
      <c r="L3" s="22" t="s">
        <v>119</v>
      </c>
      <c r="M3" s="22" t="s">
        <v>120</v>
      </c>
      <c r="N3" s="22" t="s">
        <v>11</v>
      </c>
      <c r="O3" s="60" t="s">
        <v>51</v>
      </c>
      <c r="P3" s="61" t="s">
        <v>52</v>
      </c>
    </row>
    <row r="4" spans="1:19" s="3" customFormat="1" ht="21">
      <c r="A4" s="21" t="s">
        <v>18</v>
      </c>
      <c r="B4" s="69">
        <f aca="true" t="shared" si="0" ref="B4:M4">SUM(B5:B5)</f>
        <v>2009080</v>
      </c>
      <c r="C4" s="69">
        <f t="shared" si="0"/>
        <v>2013915</v>
      </c>
      <c r="D4" s="69">
        <f t="shared" si="0"/>
        <v>2018750</v>
      </c>
      <c r="E4" s="69">
        <f t="shared" si="0"/>
        <v>1995160</v>
      </c>
      <c r="F4" s="69">
        <f t="shared" si="0"/>
        <v>1995160</v>
      </c>
      <c r="G4" s="69">
        <f t="shared" si="0"/>
        <v>2000565</v>
      </c>
      <c r="H4" s="69">
        <f t="shared" si="0"/>
        <v>0</v>
      </c>
      <c r="I4" s="69">
        <f t="shared" si="0"/>
        <v>0</v>
      </c>
      <c r="J4" s="69">
        <f t="shared" si="0"/>
        <v>0</v>
      </c>
      <c r="K4" s="69">
        <f t="shared" si="0"/>
        <v>0</v>
      </c>
      <c r="L4" s="69">
        <f t="shared" si="0"/>
        <v>0</v>
      </c>
      <c r="M4" s="69">
        <f t="shared" si="0"/>
        <v>0</v>
      </c>
      <c r="N4" s="69">
        <f>SUM(N5:N5)</f>
        <v>12032630</v>
      </c>
      <c r="O4" s="69">
        <f>SUM(O5:O5)</f>
        <v>12032630</v>
      </c>
      <c r="P4" s="69">
        <f>SUM(P5:P5)</f>
        <v>0</v>
      </c>
      <c r="S4" s="115"/>
    </row>
    <row r="5" spans="1:19" ht="21">
      <c r="A5" s="9" t="s">
        <v>18</v>
      </c>
      <c r="B5" s="76">
        <v>2009080</v>
      </c>
      <c r="C5" s="76">
        <v>2013915</v>
      </c>
      <c r="D5" s="76">
        <v>2018750</v>
      </c>
      <c r="E5" s="76">
        <v>1995160</v>
      </c>
      <c r="F5" s="76">
        <v>1995160</v>
      </c>
      <c r="G5" s="76">
        <v>2000565</v>
      </c>
      <c r="H5" s="76"/>
      <c r="I5" s="76"/>
      <c r="J5" s="76"/>
      <c r="K5" s="76"/>
      <c r="L5" s="76"/>
      <c r="M5" s="76"/>
      <c r="N5" s="74">
        <f>SUM(B5:M5)</f>
        <v>12032630</v>
      </c>
      <c r="O5" s="62">
        <f>+สรุป53!I7</f>
        <v>12032630</v>
      </c>
      <c r="P5" s="73">
        <f>SUM(-N5+O5)</f>
        <v>0</v>
      </c>
      <c r="S5" s="116"/>
    </row>
    <row r="6" spans="1:19" ht="21">
      <c r="A6" s="10"/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1"/>
      <c r="O6" s="77"/>
      <c r="P6" s="73"/>
      <c r="S6" s="117"/>
    </row>
    <row r="7" spans="1:19" s="3" customFormat="1" ht="21">
      <c r="A7" s="21" t="s">
        <v>19</v>
      </c>
      <c r="B7" s="69">
        <f>SUM(B8)</f>
        <v>91220</v>
      </c>
      <c r="C7" s="69">
        <f aca="true" t="shared" si="1" ref="C7:P7">SUM(C8)</f>
        <v>91220</v>
      </c>
      <c r="D7" s="69">
        <f t="shared" si="1"/>
        <v>91220</v>
      </c>
      <c r="E7" s="69">
        <f>SUM(E8)</f>
        <v>91220</v>
      </c>
      <c r="F7" s="69">
        <f>SUM(F8)</f>
        <v>91220</v>
      </c>
      <c r="G7" s="69">
        <f t="shared" si="1"/>
        <v>91220</v>
      </c>
      <c r="H7" s="69">
        <f t="shared" si="1"/>
        <v>0</v>
      </c>
      <c r="I7" s="69">
        <f t="shared" si="1"/>
        <v>0</v>
      </c>
      <c r="J7" s="69">
        <f t="shared" si="1"/>
        <v>0</v>
      </c>
      <c r="K7" s="69">
        <f t="shared" si="1"/>
        <v>0</v>
      </c>
      <c r="L7" s="69">
        <f t="shared" si="1"/>
        <v>0</v>
      </c>
      <c r="M7" s="69">
        <f t="shared" si="1"/>
        <v>0</v>
      </c>
      <c r="N7" s="69">
        <f t="shared" si="1"/>
        <v>547320</v>
      </c>
      <c r="O7" s="69">
        <f t="shared" si="1"/>
        <v>547320</v>
      </c>
      <c r="P7" s="69">
        <f t="shared" si="1"/>
        <v>0</v>
      </c>
      <c r="S7" s="115"/>
    </row>
    <row r="8" spans="1:16" ht="21">
      <c r="A8" s="9" t="s">
        <v>19</v>
      </c>
      <c r="B8" s="76">
        <v>91220</v>
      </c>
      <c r="C8" s="76">
        <v>91220</v>
      </c>
      <c r="D8" s="76">
        <v>91220</v>
      </c>
      <c r="E8" s="76">
        <v>91220</v>
      </c>
      <c r="F8" s="76">
        <v>91220</v>
      </c>
      <c r="G8" s="76">
        <v>91220</v>
      </c>
      <c r="H8" s="76"/>
      <c r="I8" s="76"/>
      <c r="J8" s="76"/>
      <c r="K8" s="76"/>
      <c r="L8" s="76"/>
      <c r="M8" s="76"/>
      <c r="N8" s="74">
        <f>SUM(B8:M8)</f>
        <v>547320</v>
      </c>
      <c r="O8" s="62">
        <f>+สรุป53!I8</f>
        <v>547320</v>
      </c>
      <c r="P8" s="73">
        <f>SUM(-N8+O8)</f>
        <v>0</v>
      </c>
    </row>
    <row r="9" spans="1:16" ht="21">
      <c r="A9" s="10"/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1"/>
      <c r="O9" s="77"/>
      <c r="P9" s="73"/>
    </row>
    <row r="10" spans="1:16" s="3" customFormat="1" ht="21">
      <c r="A10" s="21" t="s">
        <v>20</v>
      </c>
      <c r="B10" s="69">
        <f>SUM(B11)</f>
        <v>721362</v>
      </c>
      <c r="C10" s="69">
        <f aca="true" t="shared" si="2" ref="C10:P10">SUM(C11)</f>
        <v>261701</v>
      </c>
      <c r="D10" s="69">
        <f t="shared" si="2"/>
        <v>1551386.5</v>
      </c>
      <c r="E10" s="69">
        <f t="shared" si="2"/>
        <v>902602</v>
      </c>
      <c r="F10" s="69">
        <f t="shared" si="2"/>
        <v>706492</v>
      </c>
      <c r="G10" s="69">
        <f t="shared" si="2"/>
        <v>1181404</v>
      </c>
      <c r="H10" s="69">
        <f t="shared" si="2"/>
        <v>0</v>
      </c>
      <c r="I10" s="69">
        <f t="shared" si="2"/>
        <v>0</v>
      </c>
      <c r="J10" s="69">
        <f t="shared" si="2"/>
        <v>0</v>
      </c>
      <c r="K10" s="69">
        <f t="shared" si="2"/>
        <v>0</v>
      </c>
      <c r="L10" s="69">
        <f t="shared" si="2"/>
        <v>0</v>
      </c>
      <c r="M10" s="69">
        <f t="shared" si="2"/>
        <v>0</v>
      </c>
      <c r="N10" s="69">
        <f t="shared" si="2"/>
        <v>5324947.5</v>
      </c>
      <c r="O10" s="69">
        <f t="shared" si="2"/>
        <v>5324947.5</v>
      </c>
      <c r="P10" s="69">
        <f t="shared" si="2"/>
        <v>0</v>
      </c>
    </row>
    <row r="11" spans="1:18" ht="21">
      <c r="A11" s="9" t="s">
        <v>20</v>
      </c>
      <c r="B11" s="76">
        <v>721362</v>
      </c>
      <c r="C11" s="76">
        <v>261701</v>
      </c>
      <c r="D11" s="76">
        <v>1551386.5</v>
      </c>
      <c r="E11" s="76">
        <v>902602</v>
      </c>
      <c r="F11" s="76">
        <v>706492</v>
      </c>
      <c r="G11" s="76">
        <v>1181404</v>
      </c>
      <c r="H11" s="76"/>
      <c r="I11" s="76"/>
      <c r="J11" s="76"/>
      <c r="K11" s="76"/>
      <c r="L11" s="76"/>
      <c r="M11" s="76"/>
      <c r="N11" s="74">
        <f>SUM(B11:M11)</f>
        <v>5324947.5</v>
      </c>
      <c r="O11" s="62">
        <f>+สรุป53!I9</f>
        <v>5324947.5</v>
      </c>
      <c r="P11" s="73">
        <f>SUM(-N11+O11)</f>
        <v>0</v>
      </c>
      <c r="R11" s="5"/>
    </row>
    <row r="12" spans="1:16" ht="21">
      <c r="A12" s="10"/>
      <c r="B12" s="78"/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1"/>
      <c r="O12" s="77"/>
      <c r="P12" s="73"/>
    </row>
    <row r="13" spans="1:16" s="3" customFormat="1" ht="21">
      <c r="A13" s="21" t="s">
        <v>21</v>
      </c>
      <c r="B13" s="69">
        <f>SUM(B14)</f>
        <v>173809.8</v>
      </c>
      <c r="C13" s="69">
        <f aca="true" t="shared" si="3" ref="C13:P13">SUM(C14)</f>
        <v>173809.8</v>
      </c>
      <c r="D13" s="69">
        <f t="shared" si="3"/>
        <v>173809.8</v>
      </c>
      <c r="E13" s="69">
        <f t="shared" si="3"/>
        <v>173403.9</v>
      </c>
      <c r="F13" s="69">
        <f t="shared" si="3"/>
        <v>173403.9</v>
      </c>
      <c r="G13" s="69">
        <f t="shared" si="3"/>
        <v>174274.2</v>
      </c>
      <c r="H13" s="69">
        <f t="shared" si="3"/>
        <v>0</v>
      </c>
      <c r="I13" s="69">
        <f t="shared" si="3"/>
        <v>0</v>
      </c>
      <c r="J13" s="69">
        <f t="shared" si="3"/>
        <v>0</v>
      </c>
      <c r="K13" s="69">
        <f t="shared" si="3"/>
        <v>0</v>
      </c>
      <c r="L13" s="69">
        <f t="shared" si="3"/>
        <v>0</v>
      </c>
      <c r="M13" s="69">
        <f t="shared" si="3"/>
        <v>0</v>
      </c>
      <c r="N13" s="69">
        <f t="shared" si="3"/>
        <v>1042511.3999999999</v>
      </c>
      <c r="O13" s="69">
        <f t="shared" si="3"/>
        <v>1042511.3999999999</v>
      </c>
      <c r="P13" s="69">
        <f t="shared" si="3"/>
        <v>0</v>
      </c>
    </row>
    <row r="14" spans="1:16" ht="21">
      <c r="A14" s="9" t="s">
        <v>21</v>
      </c>
      <c r="B14" s="76">
        <v>173809.8</v>
      </c>
      <c r="C14" s="76">
        <v>173809.8</v>
      </c>
      <c r="D14" s="76">
        <v>173809.8</v>
      </c>
      <c r="E14" s="76">
        <v>173403.9</v>
      </c>
      <c r="F14" s="76">
        <v>173403.9</v>
      </c>
      <c r="G14" s="76">
        <v>174274.2</v>
      </c>
      <c r="H14" s="76"/>
      <c r="I14" s="76"/>
      <c r="J14" s="76"/>
      <c r="K14" s="76"/>
      <c r="L14" s="76"/>
      <c r="M14" s="76"/>
      <c r="N14" s="74">
        <f>SUM(B14:M14)</f>
        <v>1042511.3999999999</v>
      </c>
      <c r="O14" s="62">
        <f>+สรุป53!I10</f>
        <v>1042511.3999999999</v>
      </c>
      <c r="P14" s="73">
        <f>SUM(-N14+O14)</f>
        <v>0</v>
      </c>
    </row>
    <row r="15" spans="1:16" ht="21">
      <c r="A15" s="33"/>
      <c r="B15" s="79"/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2"/>
      <c r="O15" s="80"/>
      <c r="P15" s="81"/>
    </row>
    <row r="16" spans="1:16" s="3" customFormat="1" ht="21">
      <c r="A16" s="21" t="s">
        <v>22</v>
      </c>
      <c r="B16" s="69">
        <f>SUM(B17)</f>
        <v>283901.95</v>
      </c>
      <c r="C16" s="69">
        <f aca="true" t="shared" si="4" ref="C16:N16">SUM(C17)</f>
        <v>1366214.48</v>
      </c>
      <c r="D16" s="69">
        <f t="shared" si="4"/>
        <v>1583306.73</v>
      </c>
      <c r="E16" s="69">
        <f t="shared" si="4"/>
        <v>1092688.95</v>
      </c>
      <c r="F16" s="69">
        <f t="shared" si="4"/>
        <v>2111177</v>
      </c>
      <c r="G16" s="69">
        <f t="shared" si="4"/>
        <v>1218467.08</v>
      </c>
      <c r="H16" s="69">
        <f t="shared" si="4"/>
        <v>0</v>
      </c>
      <c r="I16" s="69">
        <f t="shared" si="4"/>
        <v>0</v>
      </c>
      <c r="J16" s="69">
        <f t="shared" si="4"/>
        <v>0</v>
      </c>
      <c r="K16" s="69">
        <f t="shared" si="4"/>
        <v>0</v>
      </c>
      <c r="L16" s="69">
        <f t="shared" si="4"/>
        <v>0</v>
      </c>
      <c r="M16" s="69">
        <f t="shared" si="4"/>
        <v>0</v>
      </c>
      <c r="N16" s="69">
        <f t="shared" si="4"/>
        <v>7655756.19</v>
      </c>
      <c r="O16" s="69">
        <f>SUM(O17)</f>
        <v>7655756.189999999</v>
      </c>
      <c r="P16" s="69">
        <f>SUM(P17)</f>
        <v>-1.862645149230957E-09</v>
      </c>
    </row>
    <row r="17" spans="1:16" ht="21">
      <c r="A17" s="9" t="s">
        <v>106</v>
      </c>
      <c r="B17" s="76">
        <v>283901.95</v>
      </c>
      <c r="C17" s="76">
        <v>1366214.48</v>
      </c>
      <c r="D17" s="76">
        <v>1583306.73</v>
      </c>
      <c r="E17" s="76">
        <v>1092688.95</v>
      </c>
      <c r="F17" s="76">
        <v>2111177</v>
      </c>
      <c r="G17" s="76">
        <v>1218467.08</v>
      </c>
      <c r="H17" s="76"/>
      <c r="I17" s="76"/>
      <c r="J17" s="76"/>
      <c r="K17" s="76"/>
      <c r="L17" s="76"/>
      <c r="M17" s="76"/>
      <c r="N17" s="158">
        <f>SUM(B17:M17)</f>
        <v>7655756.19</v>
      </c>
      <c r="O17" s="77">
        <f>+สรุป53!I11</f>
        <v>7655756.189999999</v>
      </c>
      <c r="P17" s="73">
        <f>SUM(-N17+O17)</f>
        <v>-1.862645149230957E-09</v>
      </c>
    </row>
    <row r="18" spans="1:16" s="31" customFormat="1" ht="21">
      <c r="A18" s="32"/>
      <c r="B18" s="68"/>
      <c r="C18" s="68"/>
      <c r="D18" s="67"/>
      <c r="E18" s="68"/>
      <c r="F18" s="67"/>
      <c r="G18" s="67"/>
      <c r="H18" s="67"/>
      <c r="I18" s="67"/>
      <c r="J18" s="67"/>
      <c r="K18" s="68"/>
      <c r="L18" s="67"/>
      <c r="M18" s="67"/>
      <c r="N18" s="75"/>
      <c r="O18" s="82"/>
      <c r="P18" s="73"/>
    </row>
    <row r="19" spans="1:16" s="3" customFormat="1" ht="21">
      <c r="A19" s="21" t="s">
        <v>17</v>
      </c>
      <c r="B19" s="69">
        <f>SUM(B20)</f>
        <v>264460.13</v>
      </c>
      <c r="C19" s="69">
        <f aca="true" t="shared" si="5" ref="C19:N19">SUM(C20)</f>
        <v>305816.53</v>
      </c>
      <c r="D19" s="69">
        <f t="shared" si="5"/>
        <v>295784.24</v>
      </c>
      <c r="E19" s="69">
        <f t="shared" si="5"/>
        <v>304469.04</v>
      </c>
      <c r="F19" s="69">
        <f t="shared" si="5"/>
        <v>179280.11</v>
      </c>
      <c r="G19" s="69">
        <f t="shared" si="5"/>
        <v>335342.34</v>
      </c>
      <c r="H19" s="69">
        <f t="shared" si="5"/>
        <v>0</v>
      </c>
      <c r="I19" s="69">
        <f t="shared" si="5"/>
        <v>0</v>
      </c>
      <c r="J19" s="69">
        <f t="shared" si="5"/>
        <v>0</v>
      </c>
      <c r="K19" s="69">
        <f t="shared" si="5"/>
        <v>0</v>
      </c>
      <c r="L19" s="69">
        <f t="shared" si="5"/>
        <v>0</v>
      </c>
      <c r="M19" s="69">
        <f t="shared" si="5"/>
        <v>0</v>
      </c>
      <c r="N19" s="69">
        <f t="shared" si="5"/>
        <v>1685152.39</v>
      </c>
      <c r="O19" s="69">
        <f>SUM(O20)</f>
        <v>1685152.3900000006</v>
      </c>
      <c r="P19" s="69">
        <f>SUM(P20)</f>
        <v>6.984919309616089E-10</v>
      </c>
    </row>
    <row r="20" spans="1:16" ht="21">
      <c r="A20" s="9" t="s">
        <v>106</v>
      </c>
      <c r="B20" s="76">
        <v>264460.13</v>
      </c>
      <c r="C20" s="76">
        <v>305816.53</v>
      </c>
      <c r="D20" s="76">
        <v>295784.24</v>
      </c>
      <c r="E20" s="76">
        <v>304469.04</v>
      </c>
      <c r="F20" s="76">
        <v>179280.11</v>
      </c>
      <c r="G20" s="76">
        <v>335342.34</v>
      </c>
      <c r="H20" s="76"/>
      <c r="I20" s="76"/>
      <c r="J20" s="76"/>
      <c r="K20" s="76"/>
      <c r="L20" s="76"/>
      <c r="M20" s="76"/>
      <c r="N20" s="158">
        <f>SUM(B20:M20)</f>
        <v>1685152.39</v>
      </c>
      <c r="O20" s="77">
        <f>+สรุป53!I12</f>
        <v>1685152.3900000006</v>
      </c>
      <c r="P20" s="73">
        <f>SUM(-N20+O20)</f>
        <v>6.984919309616089E-10</v>
      </c>
    </row>
    <row r="21" spans="1:16" s="31" customFormat="1" ht="21">
      <c r="A21" s="32"/>
      <c r="B21" s="68"/>
      <c r="C21" s="68"/>
      <c r="D21" s="67"/>
      <c r="E21" s="68"/>
      <c r="F21" s="67"/>
      <c r="G21" s="67"/>
      <c r="H21" s="67"/>
      <c r="I21" s="67"/>
      <c r="J21" s="67"/>
      <c r="K21" s="68"/>
      <c r="L21" s="67"/>
      <c r="M21" s="67"/>
      <c r="N21" s="75"/>
      <c r="O21" s="82"/>
      <c r="P21" s="73"/>
    </row>
    <row r="22" spans="1:16" s="3" customFormat="1" ht="21">
      <c r="A22" s="21" t="s">
        <v>23</v>
      </c>
      <c r="B22" s="69">
        <f>SUM(B23:B26)</f>
        <v>1094927.48</v>
      </c>
      <c r="C22" s="69">
        <f aca="true" t="shared" si="6" ref="C22:N22">SUM(C23:C26)</f>
        <v>2716292.8899999997</v>
      </c>
      <c r="D22" s="69">
        <f t="shared" si="6"/>
        <v>3068253.22</v>
      </c>
      <c r="E22" s="69">
        <f t="shared" si="6"/>
        <v>3227200.3599999994</v>
      </c>
      <c r="F22" s="69">
        <f t="shared" si="6"/>
        <v>4726107.943</v>
      </c>
      <c r="G22" s="69">
        <f t="shared" si="6"/>
        <v>4053940.7199999997</v>
      </c>
      <c r="H22" s="69">
        <f t="shared" si="6"/>
        <v>0</v>
      </c>
      <c r="I22" s="69">
        <f t="shared" si="6"/>
        <v>0</v>
      </c>
      <c r="J22" s="69">
        <f t="shared" si="6"/>
        <v>0</v>
      </c>
      <c r="K22" s="69">
        <f t="shared" si="6"/>
        <v>0</v>
      </c>
      <c r="L22" s="69">
        <f t="shared" si="6"/>
        <v>0</v>
      </c>
      <c r="M22" s="69">
        <f t="shared" si="6"/>
        <v>0</v>
      </c>
      <c r="N22" s="69">
        <f t="shared" si="6"/>
        <v>18886722.612999998</v>
      </c>
      <c r="O22" s="69">
        <f>SUM(O23:O26)</f>
        <v>18886722.61</v>
      </c>
      <c r="P22" s="69">
        <f>SUM(P23:P26)</f>
        <v>-0.0030000004917383194</v>
      </c>
    </row>
    <row r="23" spans="1:16" s="31" customFormat="1" ht="21">
      <c r="A23" s="47" t="s">
        <v>107</v>
      </c>
      <c r="B23" s="67">
        <v>235811.15</v>
      </c>
      <c r="C23" s="67">
        <v>627443.05</v>
      </c>
      <c r="D23" s="67">
        <v>773348.91</v>
      </c>
      <c r="E23" s="67">
        <v>845388.07</v>
      </c>
      <c r="F23" s="67">
        <v>734580.86</v>
      </c>
      <c r="G23" s="67">
        <v>736822.05</v>
      </c>
      <c r="H23" s="67"/>
      <c r="I23" s="67"/>
      <c r="J23" s="67"/>
      <c r="K23" s="67"/>
      <c r="L23" s="67"/>
      <c r="M23" s="67"/>
      <c r="N23" s="83">
        <f>SUM(B23:M23)</f>
        <v>3953394.09</v>
      </c>
      <c r="O23" s="160">
        <f>+สรุป53!I13</f>
        <v>3953394.09</v>
      </c>
      <c r="P23" s="161">
        <f>SUM(-N23+O23)</f>
        <v>0</v>
      </c>
    </row>
    <row r="24" spans="1:16" s="31" customFormat="1" ht="21">
      <c r="A24" s="47" t="s">
        <v>83</v>
      </c>
      <c r="B24" s="67">
        <v>553337.31</v>
      </c>
      <c r="C24" s="67">
        <v>1344556.37</v>
      </c>
      <c r="D24" s="67">
        <v>1418381.5</v>
      </c>
      <c r="E24" s="67">
        <v>1326974.17</v>
      </c>
      <c r="F24" s="67">
        <v>2003434.79</v>
      </c>
      <c r="G24" s="67">
        <v>2177005.29</v>
      </c>
      <c r="H24" s="67"/>
      <c r="I24" s="67"/>
      <c r="J24" s="67"/>
      <c r="K24" s="67"/>
      <c r="L24" s="67"/>
      <c r="M24" s="67"/>
      <c r="N24" s="84">
        <f>SUM(B24:M24)</f>
        <v>8823689.43</v>
      </c>
      <c r="O24" s="160">
        <f>+สรุป53!I14</f>
        <v>8823689.43</v>
      </c>
      <c r="P24" s="161">
        <f>SUM(-N24+O24)</f>
        <v>0</v>
      </c>
    </row>
    <row r="25" spans="1:16" s="31" customFormat="1" ht="21">
      <c r="A25" s="47" t="s">
        <v>89</v>
      </c>
      <c r="B25" s="67">
        <v>31583.34</v>
      </c>
      <c r="C25" s="67">
        <v>173805</v>
      </c>
      <c r="D25" s="67">
        <v>211561.96</v>
      </c>
      <c r="E25" s="67">
        <v>489984.11</v>
      </c>
      <c r="F25" s="67">
        <v>435338.67</v>
      </c>
      <c r="G25" s="67">
        <v>382680.92</v>
      </c>
      <c r="H25" s="67"/>
      <c r="I25" s="67"/>
      <c r="J25" s="67"/>
      <c r="K25" s="67"/>
      <c r="L25" s="67"/>
      <c r="M25" s="67"/>
      <c r="N25" s="85">
        <f>SUM(B25:M25)</f>
        <v>1724953.9999999998</v>
      </c>
      <c r="O25" s="160">
        <f>+สรุป53!I15</f>
        <v>1724953.9999999998</v>
      </c>
      <c r="P25" s="161">
        <f>SUM(-N25+O25)</f>
        <v>0</v>
      </c>
    </row>
    <row r="26" spans="1:16" s="31" customFormat="1" ht="21">
      <c r="A26" s="47" t="s">
        <v>108</v>
      </c>
      <c r="B26" s="159">
        <v>274195.68</v>
      </c>
      <c r="C26" s="159">
        <v>570488.47</v>
      </c>
      <c r="D26" s="159">
        <v>664960.85</v>
      </c>
      <c r="E26" s="159">
        <v>564854.01</v>
      </c>
      <c r="F26" s="159">
        <v>1552753.623</v>
      </c>
      <c r="G26" s="159">
        <v>757432.46</v>
      </c>
      <c r="H26" s="159"/>
      <c r="I26" s="159"/>
      <c r="J26" s="159"/>
      <c r="K26" s="159"/>
      <c r="L26" s="159"/>
      <c r="M26" s="159"/>
      <c r="N26" s="85">
        <f>SUM(B26:M26)</f>
        <v>4384685.093</v>
      </c>
      <c r="O26" s="160">
        <f>+สรุป53!I16</f>
        <v>4384685.09</v>
      </c>
      <c r="P26" s="161">
        <f>SUM(-N26+O26)</f>
        <v>-0.0030000004917383194</v>
      </c>
    </row>
    <row r="27" spans="1:16" s="3" customFormat="1" ht="21">
      <c r="A27" s="23" t="s">
        <v>36</v>
      </c>
      <c r="B27" s="70">
        <f>SUM(B4,B7,B10,B13,B16,B19,B22)</f>
        <v>4638761.359999999</v>
      </c>
      <c r="C27" s="70">
        <f aca="true" t="shared" si="7" ref="C27:N27">SUM(C4,C7,C10,C13,C16,C19,C22)</f>
        <v>6928969.699999999</v>
      </c>
      <c r="D27" s="70">
        <f t="shared" si="7"/>
        <v>8782510.49</v>
      </c>
      <c r="E27" s="70">
        <f t="shared" si="7"/>
        <v>7786744.249999999</v>
      </c>
      <c r="F27" s="70">
        <f t="shared" si="7"/>
        <v>9982840.953000002</v>
      </c>
      <c r="G27" s="70">
        <f t="shared" si="7"/>
        <v>9055213.34</v>
      </c>
      <c r="H27" s="70">
        <f t="shared" si="7"/>
        <v>0</v>
      </c>
      <c r="I27" s="70">
        <f t="shared" si="7"/>
        <v>0</v>
      </c>
      <c r="J27" s="70">
        <f t="shared" si="7"/>
        <v>0</v>
      </c>
      <c r="K27" s="70">
        <f t="shared" si="7"/>
        <v>0</v>
      </c>
      <c r="L27" s="70">
        <f t="shared" si="7"/>
        <v>0</v>
      </c>
      <c r="M27" s="70">
        <f t="shared" si="7"/>
        <v>0</v>
      </c>
      <c r="N27" s="70">
        <f t="shared" si="7"/>
        <v>47175040.092999995</v>
      </c>
      <c r="O27" s="70">
        <f>SUM(O4,O7,O10,O13,O16,O19,O22)</f>
        <v>47175040.089999996</v>
      </c>
      <c r="P27" s="70">
        <f>SUM(P4,P7,P10,P16,P19,P22)</f>
        <v>-0.0030000016558915377</v>
      </c>
    </row>
    <row r="28" spans="1:16" s="3" customFormat="1" ht="21">
      <c r="A28" s="23" t="s">
        <v>37</v>
      </c>
      <c r="B28" s="70">
        <f>SUM(B27)</f>
        <v>4638761.359999999</v>
      </c>
      <c r="C28" s="70">
        <f>SUM(B28+C27)</f>
        <v>11567731.059999999</v>
      </c>
      <c r="D28" s="70">
        <f aca="true" t="shared" si="8" ref="D28:M28">SUM(C28+D27)</f>
        <v>20350241.549999997</v>
      </c>
      <c r="E28" s="70">
        <f t="shared" si="8"/>
        <v>28136985.799999997</v>
      </c>
      <c r="F28" s="70">
        <f t="shared" si="8"/>
        <v>38119826.753</v>
      </c>
      <c r="G28" s="70">
        <f t="shared" si="8"/>
        <v>47175040.092999995</v>
      </c>
      <c r="H28" s="70">
        <f t="shared" si="8"/>
        <v>47175040.092999995</v>
      </c>
      <c r="I28" s="70">
        <f t="shared" si="8"/>
        <v>47175040.092999995</v>
      </c>
      <c r="J28" s="70">
        <f t="shared" si="8"/>
        <v>47175040.092999995</v>
      </c>
      <c r="K28" s="70">
        <f t="shared" si="8"/>
        <v>47175040.092999995</v>
      </c>
      <c r="L28" s="70">
        <f t="shared" si="8"/>
        <v>47175040.092999995</v>
      </c>
      <c r="M28" s="70">
        <f t="shared" si="8"/>
        <v>47175040.092999995</v>
      </c>
      <c r="N28" s="73"/>
      <c r="O28" s="73"/>
      <c r="P28" s="73"/>
    </row>
    <row r="29" spans="1:16" s="3" customFormat="1" ht="21">
      <c r="A29" s="24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24"/>
      <c r="P29" s="24"/>
    </row>
    <row r="30" spans="2:14" ht="21">
      <c r="B30" s="65"/>
      <c r="N30" s="114"/>
    </row>
  </sheetData>
  <sheetProtection/>
  <mergeCells count="1">
    <mergeCell ref="A1:N1"/>
  </mergeCells>
  <printOptions/>
  <pageMargins left="0.33" right="0.18" top="0.3" bottom="0.24" header="0.2" footer="0.16"/>
  <pageSetup horizontalDpi="600" verticalDpi="600" orientation="landscape" paperSize="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1">
      <selection activeCell="H14" sqref="H14"/>
    </sheetView>
  </sheetViews>
  <sheetFormatPr defaultColWidth="13.33203125" defaultRowHeight="21"/>
  <cols>
    <col min="1" max="1" width="27.5" style="55" customWidth="1"/>
    <col min="2" max="2" width="16" style="56" customWidth="1"/>
    <col min="3" max="3" width="14.66015625" style="57" customWidth="1"/>
    <col min="4" max="4" width="17.66015625" style="57" customWidth="1"/>
    <col min="5" max="5" width="15.16015625" style="57" customWidth="1"/>
    <col min="6" max="6" width="14.83203125" style="56" customWidth="1"/>
    <col min="7" max="7" width="13.83203125" style="56" customWidth="1"/>
    <col min="8" max="8" width="38.66015625" style="49" customWidth="1"/>
    <col min="9" max="16384" width="13.33203125" style="49" customWidth="1"/>
  </cols>
  <sheetData>
    <row r="1" spans="1:8" s="35" customFormat="1" ht="23.25">
      <c r="A1" s="168" t="s">
        <v>130</v>
      </c>
      <c r="B1" s="168"/>
      <c r="C1" s="168"/>
      <c r="D1" s="168"/>
      <c r="E1" s="168"/>
      <c r="F1" s="168"/>
      <c r="G1" s="168"/>
      <c r="H1" s="168"/>
    </row>
    <row r="2" spans="1:7" s="37" customFormat="1" ht="18.75">
      <c r="A2" s="38"/>
      <c r="B2" s="41"/>
      <c r="C2" s="38"/>
      <c r="D2" s="38"/>
      <c r="E2" s="40"/>
      <c r="F2" s="41"/>
      <c r="G2" s="38"/>
    </row>
    <row r="3" spans="1:8" s="121" customFormat="1" ht="21">
      <c r="A3" s="119" t="s">
        <v>0</v>
      </c>
      <c r="B3" s="120" t="s">
        <v>1</v>
      </c>
      <c r="C3" s="120" t="s">
        <v>74</v>
      </c>
      <c r="D3" s="120" t="s">
        <v>75</v>
      </c>
      <c r="E3" s="120" t="s">
        <v>4</v>
      </c>
      <c r="F3" s="119" t="s">
        <v>7</v>
      </c>
      <c r="G3" s="119" t="s">
        <v>76</v>
      </c>
      <c r="H3" s="119" t="s">
        <v>16</v>
      </c>
    </row>
    <row r="4" spans="1:8" s="121" customFormat="1" ht="21">
      <c r="A4" s="122"/>
      <c r="B4" s="123"/>
      <c r="C4" s="123" t="s">
        <v>77</v>
      </c>
      <c r="D4" s="123" t="s">
        <v>2</v>
      </c>
      <c r="E4" s="123"/>
      <c r="F4" s="122"/>
      <c r="G4" s="122" t="s">
        <v>78</v>
      </c>
      <c r="H4" s="122"/>
    </row>
    <row r="5" spans="1:8" s="121" customFormat="1" ht="21">
      <c r="A5" s="124"/>
      <c r="B5" s="125" t="s">
        <v>28</v>
      </c>
      <c r="C5" s="125" t="s">
        <v>29</v>
      </c>
      <c r="D5" s="125" t="s">
        <v>79</v>
      </c>
      <c r="E5" s="125" t="s">
        <v>80</v>
      </c>
      <c r="F5" s="125" t="s">
        <v>81</v>
      </c>
      <c r="G5" s="125" t="s">
        <v>82</v>
      </c>
      <c r="H5" s="124"/>
    </row>
    <row r="6" spans="1:8" ht="18.75">
      <c r="A6" s="47" t="s">
        <v>18</v>
      </c>
      <c r="B6" s="48">
        <f>+สรุป53!B7</f>
        <v>25668500</v>
      </c>
      <c r="C6" s="48">
        <f>+สรุป53!D7+สรุป53!G7</f>
        <v>0</v>
      </c>
      <c r="D6" s="48">
        <f>+B6+C6</f>
        <v>25668500</v>
      </c>
      <c r="E6" s="48">
        <f>+สรุป53!I7</f>
        <v>12032630</v>
      </c>
      <c r="F6" s="48">
        <f>+D6-E6</f>
        <v>13635870</v>
      </c>
      <c r="G6" s="48">
        <f>+E6/B6*100</f>
        <v>46.87702826421489</v>
      </c>
      <c r="H6" s="126"/>
    </row>
    <row r="7" spans="1:8" ht="18.75">
      <c r="A7" s="47" t="s">
        <v>19</v>
      </c>
      <c r="B7" s="48">
        <f>+สรุป53!B8</f>
        <v>1100400</v>
      </c>
      <c r="C7" s="48">
        <f>+สรุป53!D8+สรุป53!G8</f>
        <v>0</v>
      </c>
      <c r="D7" s="48">
        <f aca="true" t="shared" si="0" ref="D7:D20">+B7+C7</f>
        <v>1100400</v>
      </c>
      <c r="E7" s="48">
        <f>+สรุป53!I8</f>
        <v>547320</v>
      </c>
      <c r="F7" s="48">
        <f aca="true" t="shared" si="1" ref="F7:F20">+D7-E7</f>
        <v>553080</v>
      </c>
      <c r="G7" s="48">
        <f aca="true" t="shared" si="2" ref="G7:G20">+E7/B7*100</f>
        <v>49.73827699018539</v>
      </c>
      <c r="H7" s="127"/>
    </row>
    <row r="8" spans="1:8" ht="18.75">
      <c r="A8" s="47" t="s">
        <v>86</v>
      </c>
      <c r="B8" s="48">
        <f>+สรุป53!B9</f>
        <v>11401000</v>
      </c>
      <c r="C8" s="48">
        <f>+สรุป53!D9+สรุป53!G9</f>
        <v>0</v>
      </c>
      <c r="D8" s="48">
        <f t="shared" si="0"/>
        <v>11401000</v>
      </c>
      <c r="E8" s="48">
        <f>+สรุป53!I9</f>
        <v>5324947.5</v>
      </c>
      <c r="F8" s="48">
        <f t="shared" si="1"/>
        <v>6076052.5</v>
      </c>
      <c r="G8" s="48">
        <f t="shared" si="2"/>
        <v>46.70596877466889</v>
      </c>
      <c r="H8" s="128"/>
    </row>
    <row r="9" spans="1:8" ht="18.75">
      <c r="A9" s="47" t="s">
        <v>85</v>
      </c>
      <c r="B9" s="48">
        <f>+สรุป53!B10</f>
        <v>2409200</v>
      </c>
      <c r="C9" s="48">
        <f>+สรุป53!D10+สรุป53!G10</f>
        <v>0</v>
      </c>
      <c r="D9" s="48">
        <f t="shared" si="0"/>
        <v>2409200</v>
      </c>
      <c r="E9" s="48">
        <f>+สรุป53!I10</f>
        <v>1042511.3999999999</v>
      </c>
      <c r="F9" s="48">
        <f t="shared" si="1"/>
        <v>1366688.6</v>
      </c>
      <c r="G9" s="48">
        <f t="shared" si="2"/>
        <v>43.27209862194919</v>
      </c>
      <c r="H9" s="128"/>
    </row>
    <row r="10" spans="1:8" ht="18.75">
      <c r="A10" s="47" t="s">
        <v>84</v>
      </c>
      <c r="B10" s="48">
        <f>+สรุป53!B11</f>
        <v>18009800</v>
      </c>
      <c r="C10" s="48">
        <f>+สรุป53!D11+สรุป53!G11</f>
        <v>2933300</v>
      </c>
      <c r="D10" s="48">
        <f t="shared" si="0"/>
        <v>20943100</v>
      </c>
      <c r="E10" s="48">
        <f>+สรุป53!I11</f>
        <v>7655756.189999999</v>
      </c>
      <c r="F10" s="48">
        <f t="shared" si="1"/>
        <v>13287343.810000002</v>
      </c>
      <c r="G10" s="48">
        <f t="shared" si="2"/>
        <v>42.5088351342047</v>
      </c>
      <c r="H10" s="128"/>
    </row>
    <row r="11" spans="1:8" ht="18.75">
      <c r="A11" s="47" t="s">
        <v>17</v>
      </c>
      <c r="B11" s="48">
        <f>+สรุป53!B12</f>
        <v>2442500</v>
      </c>
      <c r="C11" s="48">
        <f>+สรุป53!D12+สรุป53!G12</f>
        <v>0</v>
      </c>
      <c r="D11" s="48">
        <f t="shared" si="0"/>
        <v>2442500</v>
      </c>
      <c r="E11" s="48">
        <f>+สรุป53!I12</f>
        <v>1685152.3900000006</v>
      </c>
      <c r="F11" s="48">
        <f t="shared" si="1"/>
        <v>757347.6099999994</v>
      </c>
      <c r="G11" s="48">
        <f t="shared" si="2"/>
        <v>68.99293306038898</v>
      </c>
      <c r="H11" s="128"/>
    </row>
    <row r="12" spans="1:8" ht="18.75">
      <c r="A12" s="47" t="s">
        <v>107</v>
      </c>
      <c r="B12" s="48">
        <f>+สรุป53!B13</f>
        <v>13103500</v>
      </c>
      <c r="C12" s="48">
        <f>+สรุป53!D13+สรุป53!G13</f>
        <v>-576000</v>
      </c>
      <c r="D12" s="48">
        <f t="shared" si="0"/>
        <v>12527500</v>
      </c>
      <c r="E12" s="48">
        <f>+สรุป53!I13</f>
        <v>3953394.09</v>
      </c>
      <c r="F12" s="48">
        <f t="shared" si="1"/>
        <v>8574105.91</v>
      </c>
      <c r="G12" s="48">
        <f t="shared" si="2"/>
        <v>30.170520013736784</v>
      </c>
      <c r="H12" s="128"/>
    </row>
    <row r="13" spans="1:8" ht="18.75">
      <c r="A13" s="47" t="s">
        <v>83</v>
      </c>
      <c r="B13" s="48">
        <f>+สรุป53!B14</f>
        <v>24867100</v>
      </c>
      <c r="C13" s="48">
        <f>+สรุป53!D14+สรุป53!G14</f>
        <v>-1221500</v>
      </c>
      <c r="D13" s="48">
        <f t="shared" si="0"/>
        <v>23645600</v>
      </c>
      <c r="E13" s="48">
        <f>+สรุป53!I14</f>
        <v>8823689.43</v>
      </c>
      <c r="F13" s="48">
        <f t="shared" si="1"/>
        <v>14821910.57</v>
      </c>
      <c r="G13" s="48">
        <f t="shared" si="2"/>
        <v>35.483387407458046</v>
      </c>
      <c r="H13" s="128"/>
    </row>
    <row r="14" spans="1:8" s="37" customFormat="1" ht="18.75">
      <c r="A14" s="47" t="s">
        <v>89</v>
      </c>
      <c r="B14" s="48">
        <f>+สรุป53!B15</f>
        <v>6560000</v>
      </c>
      <c r="C14" s="48">
        <f>+สรุป53!D15+สรุป53!G15</f>
        <v>-585500</v>
      </c>
      <c r="D14" s="48">
        <f t="shared" si="0"/>
        <v>5974500</v>
      </c>
      <c r="E14" s="48">
        <f>+สรุป53!I15</f>
        <v>1724953.9999999998</v>
      </c>
      <c r="F14" s="48">
        <f t="shared" si="1"/>
        <v>4249546</v>
      </c>
      <c r="G14" s="48">
        <f t="shared" si="2"/>
        <v>26.295030487804876</v>
      </c>
      <c r="H14" s="129"/>
    </row>
    <row r="15" spans="1:8" ht="18.75">
      <c r="A15" s="47" t="s">
        <v>108</v>
      </c>
      <c r="B15" s="162">
        <f>+สรุป53!B16</f>
        <v>11541500</v>
      </c>
      <c r="C15" s="162">
        <f>+สรุป53!D16+สรุป53!G16</f>
        <v>-550300</v>
      </c>
      <c r="D15" s="162">
        <f t="shared" si="0"/>
        <v>10991200</v>
      </c>
      <c r="E15" s="162">
        <f>+สรุป53!I16</f>
        <v>4384685.09</v>
      </c>
      <c r="F15" s="162">
        <f t="shared" si="1"/>
        <v>6606514.91</v>
      </c>
      <c r="G15" s="162">
        <f t="shared" si="2"/>
        <v>37.990599922020536</v>
      </c>
      <c r="H15" s="128"/>
    </row>
    <row r="16" spans="1:8" ht="18.75">
      <c r="A16" s="50" t="s">
        <v>45</v>
      </c>
      <c r="B16" s="51">
        <f>+สรุป53!B17</f>
        <v>117103500</v>
      </c>
      <c r="C16" s="51">
        <f>+สรุป53!D17+สรุป53!G17</f>
        <v>0</v>
      </c>
      <c r="D16" s="51">
        <f t="shared" si="0"/>
        <v>117103500</v>
      </c>
      <c r="E16" s="51">
        <f>+สรุป53!I17</f>
        <v>47175040.09</v>
      </c>
      <c r="F16" s="51">
        <f t="shared" si="1"/>
        <v>69928459.91</v>
      </c>
      <c r="G16" s="51">
        <f t="shared" si="2"/>
        <v>40.28491043393238</v>
      </c>
      <c r="H16" s="128"/>
    </row>
    <row r="17" spans="1:8" s="37" customFormat="1" ht="20.25" customHeight="1">
      <c r="A17" s="47" t="s">
        <v>87</v>
      </c>
      <c r="B17" s="48">
        <f>+สรุป53!B18</f>
        <v>6621400</v>
      </c>
      <c r="C17" s="48">
        <f>+สรุป53!D18+สรุป53!G18</f>
        <v>0</v>
      </c>
      <c r="D17" s="48">
        <f t="shared" si="0"/>
        <v>6621400</v>
      </c>
      <c r="E17" s="48">
        <f>+สรุป53!I18</f>
        <v>100000</v>
      </c>
      <c r="F17" s="48">
        <f t="shared" si="1"/>
        <v>6521400</v>
      </c>
      <c r="G17" s="48">
        <f t="shared" si="2"/>
        <v>1.5102546289304377</v>
      </c>
      <c r="H17" s="129"/>
    </row>
    <row r="18" spans="1:8" s="37" customFormat="1" ht="18.75">
      <c r="A18" s="47" t="s">
        <v>88</v>
      </c>
      <c r="B18" s="162">
        <f>+สรุป53!B19</f>
        <v>37089000</v>
      </c>
      <c r="C18" s="162">
        <f>+สรุป53!D19+สรุป53!G19</f>
        <v>0</v>
      </c>
      <c r="D18" s="162">
        <f t="shared" si="0"/>
        <v>37089000</v>
      </c>
      <c r="E18" s="162">
        <f>+สรุป53!I19</f>
        <v>0</v>
      </c>
      <c r="F18" s="162">
        <f t="shared" si="1"/>
        <v>37089000</v>
      </c>
      <c r="G18" s="162">
        <f t="shared" si="2"/>
        <v>0</v>
      </c>
      <c r="H18" s="129"/>
    </row>
    <row r="19" spans="1:8" s="37" customFormat="1" ht="18.75">
      <c r="A19" s="50" t="s">
        <v>44</v>
      </c>
      <c r="B19" s="51">
        <f>+สรุป53!B20</f>
        <v>43710400</v>
      </c>
      <c r="C19" s="51">
        <f>+สรุป53!D20+สรุป53!G20</f>
        <v>0</v>
      </c>
      <c r="D19" s="51">
        <f t="shared" si="0"/>
        <v>43710400</v>
      </c>
      <c r="E19" s="51">
        <f>+สรุป53!I20</f>
        <v>100000</v>
      </c>
      <c r="F19" s="51">
        <f t="shared" si="1"/>
        <v>43610400</v>
      </c>
      <c r="G19" s="51">
        <f t="shared" si="2"/>
        <v>0.2287785058018229</v>
      </c>
      <c r="H19" s="129"/>
    </row>
    <row r="20" spans="1:8" s="37" customFormat="1" ht="18.75">
      <c r="A20" s="52" t="s">
        <v>11</v>
      </c>
      <c r="B20" s="51">
        <f>+สรุป53!B21</f>
        <v>160813900</v>
      </c>
      <c r="C20" s="51">
        <f>+สรุป53!D21+สรุป53!G21</f>
        <v>0</v>
      </c>
      <c r="D20" s="51">
        <f t="shared" si="0"/>
        <v>160813900</v>
      </c>
      <c r="E20" s="51">
        <f>+สรุป53!I21</f>
        <v>47275040.09</v>
      </c>
      <c r="F20" s="51">
        <f t="shared" si="1"/>
        <v>113538859.91</v>
      </c>
      <c r="G20" s="51">
        <f t="shared" si="2"/>
        <v>29.397359363836088</v>
      </c>
      <c r="H20" s="130"/>
    </row>
    <row r="21" spans="1:7" s="37" customFormat="1" ht="18.75">
      <c r="A21" s="53"/>
      <c r="B21" s="54"/>
      <c r="C21" s="54"/>
      <c r="D21" s="54"/>
      <c r="E21" s="54"/>
      <c r="F21" s="54"/>
      <c r="G21" s="54"/>
    </row>
    <row r="22" spans="1:7" s="37" customFormat="1" ht="18.75">
      <c r="A22" s="53"/>
      <c r="B22" s="54"/>
      <c r="C22" s="54"/>
      <c r="D22" s="54"/>
      <c r="E22" s="54"/>
      <c r="F22" s="54"/>
      <c r="G22" s="54"/>
    </row>
    <row r="23" spans="1:7" s="37" customFormat="1" ht="18.75">
      <c r="A23" s="53"/>
      <c r="B23" s="54"/>
      <c r="C23" s="54"/>
      <c r="D23" s="54"/>
      <c r="E23" s="54"/>
      <c r="F23" s="54"/>
      <c r="G23" s="54"/>
    </row>
    <row r="26" ht="18.75">
      <c r="A26" s="56"/>
    </row>
  </sheetData>
  <sheetProtection/>
  <mergeCells count="1">
    <mergeCell ref="A1:H1"/>
  </mergeCells>
  <printOptions/>
  <pageMargins left="0.58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9"/>
  <sheetViews>
    <sheetView tabSelected="1" zoomScalePageLayoutView="0" workbookViewId="0" topLeftCell="B1">
      <selection activeCell="E6" sqref="E6"/>
    </sheetView>
  </sheetViews>
  <sheetFormatPr defaultColWidth="9.33203125" defaultRowHeight="21"/>
  <cols>
    <col min="1" max="1" width="43.16015625" style="1" customWidth="1"/>
    <col min="2" max="4" width="14.33203125" style="1" customWidth="1"/>
    <col min="5" max="5" width="14.33203125" style="6" customWidth="1"/>
    <col min="6" max="6" width="56" style="6" customWidth="1"/>
    <col min="7" max="16384" width="9.33203125" style="6" customWidth="1"/>
  </cols>
  <sheetData>
    <row r="1" spans="1:6" s="11" customFormat="1" ht="23.25">
      <c r="A1" s="174" t="s">
        <v>121</v>
      </c>
      <c r="B1" s="174"/>
      <c r="C1" s="174"/>
      <c r="D1" s="174"/>
      <c r="E1" s="174"/>
      <c r="F1" s="174"/>
    </row>
    <row r="2" spans="1:4" s="11" customFormat="1" ht="23.25">
      <c r="A2" s="175" t="s">
        <v>25</v>
      </c>
      <c r="B2" s="175"/>
      <c r="C2" s="175"/>
      <c r="D2" s="175"/>
    </row>
    <row r="3" spans="1:6" s="34" customFormat="1" ht="21">
      <c r="A3" s="25" t="s">
        <v>0</v>
      </c>
      <c r="B3" s="25" t="s">
        <v>1</v>
      </c>
      <c r="C3" s="25" t="s">
        <v>33</v>
      </c>
      <c r="D3" s="25" t="s">
        <v>7</v>
      </c>
      <c r="E3" s="26" t="s">
        <v>26</v>
      </c>
      <c r="F3" s="26" t="s">
        <v>16</v>
      </c>
    </row>
    <row r="4" spans="1:6" s="34" customFormat="1" ht="21" hidden="1">
      <c r="A4" s="27"/>
      <c r="B4" s="27"/>
      <c r="C4" s="27"/>
      <c r="D4" s="27"/>
      <c r="E4" s="28" t="s">
        <v>27</v>
      </c>
      <c r="F4" s="28"/>
    </row>
    <row r="5" spans="1:6" s="12" customFormat="1" ht="18.75">
      <c r="A5" s="47" t="s">
        <v>18</v>
      </c>
      <c r="B5" s="163">
        <f>+'% คชจ'!B6/1000000</f>
        <v>25.6685</v>
      </c>
      <c r="C5" s="163">
        <f>+'% คชจ'!E6/1000000</f>
        <v>12.03263</v>
      </c>
      <c r="D5" s="14">
        <f>SUM(B5-C5)</f>
        <v>13.635870000000002</v>
      </c>
      <c r="E5" s="14">
        <f>C5/B5*100</f>
        <v>46.877028264214886</v>
      </c>
      <c r="F5" s="19"/>
    </row>
    <row r="6" spans="1:6" s="12" customFormat="1" ht="18.75">
      <c r="A6" s="47" t="s">
        <v>19</v>
      </c>
      <c r="B6" s="164">
        <f>+'% คชจ'!B7/1000000</f>
        <v>1.1004</v>
      </c>
      <c r="C6" s="164">
        <f>+'% คชจ'!E7/1000000</f>
        <v>0.54732</v>
      </c>
      <c r="D6" s="8">
        <f aca="true" t="shared" si="0" ref="D6:D19">SUM(B6-C6)</f>
        <v>0.55308</v>
      </c>
      <c r="E6" s="8">
        <f aca="true" t="shared" si="1" ref="E6:E19">C6/B6*100</f>
        <v>49.73827699018539</v>
      </c>
      <c r="F6" s="20"/>
    </row>
    <row r="7" spans="1:6" s="12" customFormat="1" ht="18.75">
      <c r="A7" s="47" t="s">
        <v>20</v>
      </c>
      <c r="B7" s="164">
        <f>+'% คชจ'!B8/1000000</f>
        <v>11.401</v>
      </c>
      <c r="C7" s="164">
        <f>+'% คชจ'!E8/1000000</f>
        <v>5.3249475</v>
      </c>
      <c r="D7" s="8">
        <f t="shared" si="0"/>
        <v>6.076052499999999</v>
      </c>
      <c r="E7" s="8">
        <f t="shared" si="1"/>
        <v>46.7059687746689</v>
      </c>
      <c r="F7" s="20"/>
    </row>
    <row r="8" spans="1:6" s="12" customFormat="1" ht="18.75">
      <c r="A8" s="47" t="s">
        <v>122</v>
      </c>
      <c r="B8" s="164">
        <f>+'% คชจ'!B9/1000000</f>
        <v>2.4092</v>
      </c>
      <c r="C8" s="164">
        <f>+'% คชจ'!E9/1000000</f>
        <v>1.0425114</v>
      </c>
      <c r="D8" s="8">
        <f t="shared" si="0"/>
        <v>1.3666885999999998</v>
      </c>
      <c r="E8" s="8">
        <f t="shared" si="1"/>
        <v>43.2720986219492</v>
      </c>
      <c r="F8" s="20"/>
    </row>
    <row r="9" spans="1:6" s="12" customFormat="1" ht="18.75">
      <c r="A9" s="47" t="s">
        <v>22</v>
      </c>
      <c r="B9" s="164">
        <f>+'% คชจ'!B10/1000000</f>
        <v>18.0098</v>
      </c>
      <c r="C9" s="164">
        <f>+'% คชจ'!E10/1000000</f>
        <v>7.655756189999998</v>
      </c>
      <c r="D9" s="8">
        <f t="shared" si="0"/>
        <v>10.35404381</v>
      </c>
      <c r="E9" s="8">
        <f t="shared" si="1"/>
        <v>42.5088351342047</v>
      </c>
      <c r="F9" s="20"/>
    </row>
    <row r="10" spans="1:6" s="12" customFormat="1" ht="18.75">
      <c r="A10" s="47" t="s">
        <v>17</v>
      </c>
      <c r="B10" s="164">
        <f>+'% คชจ'!B11/1000000</f>
        <v>2.4425</v>
      </c>
      <c r="C10" s="164">
        <f>+'% คชจ'!E11/1000000</f>
        <v>1.6851523900000005</v>
      </c>
      <c r="D10" s="8">
        <f t="shared" si="0"/>
        <v>0.7573476099999994</v>
      </c>
      <c r="E10" s="8">
        <f t="shared" si="1"/>
        <v>68.99293306038898</v>
      </c>
      <c r="F10" s="20"/>
    </row>
    <row r="11" spans="1:6" s="12" customFormat="1" ht="18.75">
      <c r="A11" s="47" t="s">
        <v>123</v>
      </c>
      <c r="B11" s="164">
        <f>+'% คชจ'!B12/1000000</f>
        <v>13.1035</v>
      </c>
      <c r="C11" s="164">
        <f>+'% คชจ'!E12/1000000</f>
        <v>3.9533940899999997</v>
      </c>
      <c r="D11" s="8">
        <f t="shared" si="0"/>
        <v>9.15010591</v>
      </c>
      <c r="E11" s="8">
        <f t="shared" si="1"/>
        <v>30.170520013736784</v>
      </c>
      <c r="F11" s="165"/>
    </row>
    <row r="12" spans="1:6" ht="21">
      <c r="A12" s="47" t="s">
        <v>124</v>
      </c>
      <c r="B12" s="164">
        <f>+'% คชจ'!B13/1000000</f>
        <v>24.8671</v>
      </c>
      <c r="C12" s="164">
        <f>+'% คชจ'!E13/1000000</f>
        <v>8.82368943</v>
      </c>
      <c r="D12" s="8">
        <f t="shared" si="0"/>
        <v>16.04341057</v>
      </c>
      <c r="E12" s="8">
        <f t="shared" si="1"/>
        <v>35.483387407458046</v>
      </c>
      <c r="F12" s="66"/>
    </row>
    <row r="13" spans="1:6" ht="21">
      <c r="A13" s="47" t="s">
        <v>125</v>
      </c>
      <c r="B13" s="164">
        <f>+'% คชจ'!B14/1000000</f>
        <v>6.56</v>
      </c>
      <c r="C13" s="164">
        <f>+'% คชจ'!E14/1000000</f>
        <v>1.7249539999999999</v>
      </c>
      <c r="D13" s="8">
        <f t="shared" si="0"/>
        <v>4.835046</v>
      </c>
      <c r="E13" s="8">
        <f t="shared" si="1"/>
        <v>26.295030487804876</v>
      </c>
      <c r="F13" s="66"/>
    </row>
    <row r="14" spans="1:6" ht="21">
      <c r="A14" s="47" t="s">
        <v>126</v>
      </c>
      <c r="B14" s="164">
        <f>+'% คชจ'!B15/1000000</f>
        <v>11.5415</v>
      </c>
      <c r="C14" s="164">
        <f>+'% คชจ'!E15/1000000</f>
        <v>4.38468509</v>
      </c>
      <c r="D14" s="8">
        <f t="shared" si="0"/>
        <v>7.15681491</v>
      </c>
      <c r="E14" s="8">
        <f t="shared" si="1"/>
        <v>37.990599922020536</v>
      </c>
      <c r="F14" s="66"/>
    </row>
    <row r="15" spans="1:6" ht="21" hidden="1">
      <c r="A15" s="50" t="s">
        <v>45</v>
      </c>
      <c r="B15" s="164">
        <f>+'% คชจ'!B16/1000000</f>
        <v>117.1035</v>
      </c>
      <c r="C15" s="164">
        <f>+'% คชจ'!E16/1000000</f>
        <v>47.17504009</v>
      </c>
      <c r="D15" s="8">
        <f t="shared" si="0"/>
        <v>69.92845990999999</v>
      </c>
      <c r="E15" s="8">
        <f t="shared" si="1"/>
        <v>40.28491043393238</v>
      </c>
      <c r="F15" s="66"/>
    </row>
    <row r="16" spans="1:6" ht="21">
      <c r="A16" s="47" t="s">
        <v>87</v>
      </c>
      <c r="B16" s="164">
        <f>+'% คชจ'!B17/1000000</f>
        <v>6.6214</v>
      </c>
      <c r="C16" s="164">
        <f>+'% คชจ'!E17/1000000</f>
        <v>0.1</v>
      </c>
      <c r="D16" s="8">
        <f t="shared" si="0"/>
        <v>6.521400000000001</v>
      </c>
      <c r="E16" s="8">
        <f t="shared" si="1"/>
        <v>1.5102546289304377</v>
      </c>
      <c r="F16" s="66"/>
    </row>
    <row r="17" spans="1:6" ht="21">
      <c r="A17" s="167" t="s">
        <v>127</v>
      </c>
      <c r="B17" s="131">
        <f>+'% คชจ'!B18/1000000</f>
        <v>37.089</v>
      </c>
      <c r="C17" s="131">
        <f>+'% คชจ'!E18/1000000</f>
        <v>0</v>
      </c>
      <c r="D17" s="7">
        <f t="shared" si="0"/>
        <v>37.089</v>
      </c>
      <c r="E17" s="7">
        <f t="shared" si="1"/>
        <v>0</v>
      </c>
      <c r="F17" s="58"/>
    </row>
    <row r="18" spans="1:6" ht="21" hidden="1">
      <c r="A18" s="166" t="s">
        <v>44</v>
      </c>
      <c r="B18" s="59">
        <f>+'% คชจ'!B19/1000000</f>
        <v>43.7104</v>
      </c>
      <c r="C18" s="59">
        <f>+'% คชจ'!E19/1000000</f>
        <v>0.1</v>
      </c>
      <c r="D18" s="13">
        <f t="shared" si="0"/>
        <v>43.6104</v>
      </c>
      <c r="E18" s="13">
        <f t="shared" si="1"/>
        <v>0.2287785058018229</v>
      </c>
      <c r="F18" s="15"/>
    </row>
    <row r="19" spans="1:6" ht="21" hidden="1">
      <c r="A19" s="52" t="s">
        <v>11</v>
      </c>
      <c r="B19" s="131">
        <f>+'% คชจ'!B20/1000000</f>
        <v>160.8139</v>
      </c>
      <c r="C19" s="131">
        <f>+'% คชจ'!E20/1000000</f>
        <v>47.275040090000005</v>
      </c>
      <c r="D19" s="7">
        <f t="shared" si="0"/>
        <v>113.53885990999999</v>
      </c>
      <c r="E19" s="7">
        <f t="shared" si="1"/>
        <v>29.397359363836088</v>
      </c>
      <c r="F19" s="58"/>
    </row>
    <row r="50" ht="21" hidden="1"/>
    <row r="51" ht="21" hidden="1"/>
    <row r="52" ht="21" hidden="1"/>
    <row r="53" ht="21" hidden="1"/>
    <row r="54" ht="21" hidden="1"/>
    <row r="55" ht="21" hidden="1"/>
    <row r="56" ht="21" hidden="1"/>
    <row r="57" ht="21" hidden="1"/>
    <row r="58" ht="21" hidden="1"/>
    <row r="59" ht="21" hidden="1"/>
    <row r="60" ht="21" hidden="1"/>
    <row r="61" ht="21" hidden="1"/>
    <row r="62" ht="21" hidden="1"/>
    <row r="63" ht="21" hidden="1"/>
    <row r="64" ht="21" hidden="1"/>
    <row r="65" ht="21" hidden="1"/>
    <row r="66" ht="21" hidden="1"/>
    <row r="67" ht="21" hidden="1"/>
    <row r="68" ht="21" hidden="1"/>
    <row r="69" ht="21" hidden="1"/>
    <row r="70" ht="21" hidden="1"/>
    <row r="71" ht="21" hidden="1"/>
    <row r="72" ht="21" hidden="1"/>
    <row r="73" ht="21" hidden="1"/>
    <row r="74" ht="21" hidden="1"/>
  </sheetData>
  <sheetProtection/>
  <mergeCells count="2">
    <mergeCell ref="A1:F1"/>
    <mergeCell ref="A2:D2"/>
  </mergeCells>
  <printOptions/>
  <pageMargins left="0.17" right="0.28" top="0.53" bottom="0.58" header="0.36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#####</dc:creator>
  <cp:keywords/>
  <dc:description/>
  <cp:lastModifiedBy>Customer</cp:lastModifiedBy>
  <cp:lastPrinted>2010-04-02T02:36:38Z</cp:lastPrinted>
  <dcterms:created xsi:type="dcterms:W3CDTF">1999-01-11T16:30:35Z</dcterms:created>
  <dcterms:modified xsi:type="dcterms:W3CDTF">2010-05-24T07:52:57Z</dcterms:modified>
  <cp:category/>
  <cp:version/>
  <cp:contentType/>
  <cp:contentStatus/>
</cp:coreProperties>
</file>